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Asset Management\Properties\New Columbia\NCOA\Budget\2026\"/>
    </mc:Choice>
  </mc:AlternateContent>
  <xr:revisionPtr revIDLastSave="0" documentId="13_ncr:1_{E02B396E-0428-4D5B-85F5-E0EAE840162B}" xr6:coauthVersionLast="47" xr6:coauthVersionMax="47" xr10:uidLastSave="{00000000-0000-0000-0000-000000000000}"/>
  <bookViews>
    <workbookView xWindow="28680" yWindow="-3750" windowWidth="29040" windowHeight="15720" activeTab="1" xr2:uid="{CF36A3EA-7A48-4E2E-A08C-C1DA54B41380}"/>
  </bookViews>
  <sheets>
    <sheet name="Proposed Budget Detail" sheetId="1" r:id="rId1"/>
    <sheet name="Budget Comparison" sheetId="3" r:id="rId2"/>
    <sheet name="Dues Calculation" sheetId="2" r:id="rId3"/>
  </sheets>
  <externalReferences>
    <externalReference r:id="rId4"/>
    <externalReference r:id="rId5"/>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6" i="2" l="1"/>
  <c r="F26" i="2" s="1"/>
  <c r="D26" i="2"/>
  <c r="C26" i="2"/>
  <c r="H24" i="2"/>
  <c r="B24" i="2"/>
  <c r="B27" i="2" s="1"/>
  <c r="I23" i="2"/>
  <c r="E23" i="2"/>
  <c r="J23" i="2" s="1"/>
  <c r="D23" i="2"/>
  <c r="C23" i="2"/>
  <c r="I22" i="2"/>
  <c r="I24" i="2" s="1"/>
  <c r="E22" i="2"/>
  <c r="J22" i="2" s="1"/>
  <c r="D22" i="2"/>
  <c r="C22" i="2"/>
  <c r="I21" i="2"/>
  <c r="D21" i="2"/>
  <c r="C21" i="2"/>
  <c r="E21" i="2" s="1"/>
  <c r="I20" i="2"/>
  <c r="D20" i="2"/>
  <c r="D24" i="2" s="1"/>
  <c r="C20" i="2"/>
  <c r="C24" i="2" s="1"/>
  <c r="B18" i="2"/>
  <c r="D17" i="2"/>
  <c r="E17" i="2" s="1"/>
  <c r="F17" i="2" s="1"/>
  <c r="C17" i="2"/>
  <c r="D16" i="2"/>
  <c r="D18" i="2" s="1"/>
  <c r="D27" i="2" s="1"/>
  <c r="C16" i="2"/>
  <c r="C18" i="2" s="1"/>
  <c r="C27" i="2" s="1"/>
  <c r="J11" i="2"/>
  <c r="F11" i="2"/>
  <c r="J10" i="2"/>
  <c r="F10" i="2"/>
  <c r="J9" i="2"/>
  <c r="F9" i="2"/>
  <c r="F5" i="2"/>
  <c r="F4" i="2"/>
  <c r="F3" i="2"/>
  <c r="F81" i="3"/>
  <c r="E81" i="3"/>
  <c r="D81" i="3"/>
  <c r="I80" i="3"/>
  <c r="H80" i="3"/>
  <c r="G80" i="3"/>
  <c r="E80" i="3"/>
  <c r="H79" i="3"/>
  <c r="G79" i="3"/>
  <c r="E79" i="3"/>
  <c r="H78" i="3"/>
  <c r="G78" i="3"/>
  <c r="E78" i="3"/>
  <c r="G77" i="3"/>
  <c r="E77" i="3"/>
  <c r="G76" i="3"/>
  <c r="G81" i="3" s="1"/>
  <c r="E76" i="3"/>
  <c r="F71" i="3"/>
  <c r="E71" i="3"/>
  <c r="D71" i="3"/>
  <c r="H70" i="3"/>
  <c r="I70" i="3" s="1"/>
  <c r="G70" i="3"/>
  <c r="E70" i="3"/>
  <c r="H69" i="3"/>
  <c r="H71" i="3" s="1"/>
  <c r="G69" i="3"/>
  <c r="G71" i="3" s="1"/>
  <c r="E69" i="3"/>
  <c r="F64" i="3"/>
  <c r="F66" i="3" s="1"/>
  <c r="D64" i="3"/>
  <c r="D66" i="3" s="1"/>
  <c r="E66" i="3" s="1"/>
  <c r="H63" i="3"/>
  <c r="G63" i="3"/>
  <c r="E63" i="3"/>
  <c r="I62" i="3"/>
  <c r="H62" i="3"/>
  <c r="G62" i="3"/>
  <c r="E62" i="3"/>
  <c r="G61" i="3"/>
  <c r="E61" i="3"/>
  <c r="H60" i="3"/>
  <c r="G60" i="3"/>
  <c r="E60" i="3"/>
  <c r="H59" i="3"/>
  <c r="G59" i="3"/>
  <c r="G64" i="3" s="1"/>
  <c r="G66" i="3" s="1"/>
  <c r="E59" i="3"/>
  <c r="H56" i="3"/>
  <c r="I56" i="3" s="1"/>
  <c r="F56" i="3"/>
  <c r="E56" i="3"/>
  <c r="I55" i="3"/>
  <c r="H55" i="3"/>
  <c r="E55" i="3"/>
  <c r="F52" i="3"/>
  <c r="D52" i="3"/>
  <c r="E52" i="3" s="1"/>
  <c r="H51" i="3"/>
  <c r="I51" i="3" s="1"/>
  <c r="G51" i="3"/>
  <c r="G52" i="3" s="1"/>
  <c r="E51" i="3"/>
  <c r="H50" i="3"/>
  <c r="I50" i="3" s="1"/>
  <c r="G50" i="3"/>
  <c r="E50" i="3"/>
  <c r="F47" i="3"/>
  <c r="D47" i="3"/>
  <c r="E47" i="3" s="1"/>
  <c r="G46" i="3"/>
  <c r="E46" i="3"/>
  <c r="H45" i="3"/>
  <c r="I45" i="3" s="1"/>
  <c r="G45" i="3"/>
  <c r="E45" i="3"/>
  <c r="H44" i="3"/>
  <c r="I44" i="3" s="1"/>
  <c r="G44" i="3"/>
  <c r="E44" i="3"/>
  <c r="H43" i="3"/>
  <c r="G43" i="3"/>
  <c r="E43" i="3"/>
  <c r="H42" i="3"/>
  <c r="G42" i="3"/>
  <c r="E42" i="3"/>
  <c r="H41" i="3"/>
  <c r="I41" i="3" s="1"/>
  <c r="G41" i="3"/>
  <c r="E41" i="3"/>
  <c r="H40" i="3"/>
  <c r="I40" i="3" s="1"/>
  <c r="G40" i="3"/>
  <c r="E40" i="3"/>
  <c r="H39" i="3"/>
  <c r="I39" i="3" s="1"/>
  <c r="G39" i="3"/>
  <c r="E39" i="3"/>
  <c r="H38" i="3"/>
  <c r="I38" i="3" s="1"/>
  <c r="G38" i="3"/>
  <c r="E38" i="3"/>
  <c r="H37" i="3"/>
  <c r="I37" i="3" s="1"/>
  <c r="G37" i="3"/>
  <c r="E37" i="3"/>
  <c r="G36" i="3"/>
  <c r="E36" i="3"/>
  <c r="G35" i="3"/>
  <c r="G47" i="3" s="1"/>
  <c r="E35" i="3"/>
  <c r="H34" i="3"/>
  <c r="I34" i="3" s="1"/>
  <c r="G34" i="3"/>
  <c r="E34" i="3"/>
  <c r="V31" i="3"/>
  <c r="H31" i="3"/>
  <c r="G31" i="3"/>
  <c r="E31" i="3"/>
  <c r="E30" i="3"/>
  <c r="F29" i="3"/>
  <c r="D29" i="3"/>
  <c r="E29" i="3" s="1"/>
  <c r="H28" i="3"/>
  <c r="I28" i="3" s="1"/>
  <c r="G28" i="3"/>
  <c r="E28" i="3"/>
  <c r="H27" i="3"/>
  <c r="I27" i="3" s="1"/>
  <c r="G27" i="3"/>
  <c r="E27" i="3"/>
  <c r="H26" i="3"/>
  <c r="I26" i="3" s="1"/>
  <c r="G26" i="3"/>
  <c r="E26" i="3"/>
  <c r="H25" i="3"/>
  <c r="I25" i="3" s="1"/>
  <c r="G25" i="3"/>
  <c r="G29" i="3" s="1"/>
  <c r="E25" i="3"/>
  <c r="H24" i="3"/>
  <c r="E24" i="3"/>
  <c r="E23" i="3"/>
  <c r="F22" i="3"/>
  <c r="D22" i="3"/>
  <c r="E22" i="3" s="1"/>
  <c r="H21" i="3"/>
  <c r="I21" i="3" s="1"/>
  <c r="G21" i="3"/>
  <c r="E21" i="3"/>
  <c r="I20" i="3"/>
  <c r="H20" i="3"/>
  <c r="G20" i="3"/>
  <c r="E20" i="3"/>
  <c r="H19" i="3"/>
  <c r="I19" i="3" s="1"/>
  <c r="G19" i="3"/>
  <c r="E19" i="3"/>
  <c r="H18" i="3"/>
  <c r="I18" i="3" s="1"/>
  <c r="G18" i="3"/>
  <c r="E18" i="3"/>
  <c r="H17" i="3"/>
  <c r="I17" i="3" s="1"/>
  <c r="G17" i="3"/>
  <c r="G22" i="3" s="1"/>
  <c r="E17" i="3"/>
  <c r="F14" i="3"/>
  <c r="D14" i="3"/>
  <c r="E14" i="3" s="1"/>
  <c r="H13" i="3"/>
  <c r="I13" i="3" s="1"/>
  <c r="G13" i="3"/>
  <c r="E13" i="3"/>
  <c r="F12" i="3"/>
  <c r="E12" i="3"/>
  <c r="D12" i="3"/>
  <c r="H11" i="3"/>
  <c r="I11" i="3" s="1"/>
  <c r="G11" i="3"/>
  <c r="E11" i="3"/>
  <c r="H10" i="3"/>
  <c r="G10" i="3"/>
  <c r="E10" i="3"/>
  <c r="H9" i="3"/>
  <c r="I9" i="3" s="1"/>
  <c r="G9" i="3"/>
  <c r="G12" i="3" s="1"/>
  <c r="E9" i="3"/>
  <c r="F8" i="3"/>
  <c r="E8" i="3"/>
  <c r="D8" i="3"/>
  <c r="H7" i="3"/>
  <c r="I7" i="3" s="1"/>
  <c r="G7" i="3"/>
  <c r="E7" i="3"/>
  <c r="H6" i="3"/>
  <c r="I6" i="3" s="1"/>
  <c r="G6" i="3"/>
  <c r="E6" i="3"/>
  <c r="H5" i="3"/>
  <c r="I5" i="3" s="1"/>
  <c r="G5" i="3"/>
  <c r="E5" i="3"/>
  <c r="I4" i="3"/>
  <c r="H4" i="3"/>
  <c r="G4" i="3"/>
  <c r="G8" i="3" s="1"/>
  <c r="E4" i="3"/>
  <c r="AD196" i="1"/>
  <c r="AC196" i="1"/>
  <c r="AB196" i="1"/>
  <c r="AA196" i="1"/>
  <c r="Z196" i="1"/>
  <c r="Y196" i="1"/>
  <c r="X196" i="1"/>
  <c r="W196" i="1"/>
  <c r="V196" i="1"/>
  <c r="U196" i="1"/>
  <c r="T196" i="1"/>
  <c r="S196" i="1"/>
  <c r="R196" i="1"/>
  <c r="Q196" i="1"/>
  <c r="P196" i="1"/>
  <c r="O195" i="1"/>
  <c r="N195" i="1"/>
  <c r="L195" i="1"/>
  <c r="D195" i="1"/>
  <c r="D196" i="1" s="1"/>
  <c r="D198" i="1" s="1"/>
  <c r="N194" i="1"/>
  <c r="O194" i="1" s="1"/>
  <c r="O196" i="1" s="1"/>
  <c r="M194" i="1"/>
  <c r="L194" i="1"/>
  <c r="L196" i="1" s="1"/>
  <c r="K194" i="1"/>
  <c r="C194" i="1" s="1"/>
  <c r="J194" i="1"/>
  <c r="I194" i="1"/>
  <c r="H194" i="1"/>
  <c r="G194" i="1"/>
  <c r="F194" i="1"/>
  <c r="E194" i="1"/>
  <c r="D194" i="1"/>
  <c r="V192" i="1"/>
  <c r="O192" i="1"/>
  <c r="N192" i="1"/>
  <c r="M192" i="1"/>
  <c r="M195" i="1" s="1"/>
  <c r="L192" i="1"/>
  <c r="K192" i="1"/>
  <c r="K195" i="1" s="1"/>
  <c r="J192" i="1"/>
  <c r="J195" i="1" s="1"/>
  <c r="I192" i="1"/>
  <c r="I195" i="1" s="1"/>
  <c r="I196" i="1" s="1"/>
  <c r="H192" i="1"/>
  <c r="H195" i="1" s="1"/>
  <c r="H196" i="1" s="1"/>
  <c r="G192" i="1"/>
  <c r="G195" i="1" s="1"/>
  <c r="F192" i="1"/>
  <c r="F195" i="1" s="1"/>
  <c r="F196" i="1" s="1"/>
  <c r="E192" i="1"/>
  <c r="D192" i="1"/>
  <c r="U191" i="1"/>
  <c r="C191" i="1"/>
  <c r="AA191" i="1" s="1"/>
  <c r="U190" i="1"/>
  <c r="C190" i="1"/>
  <c r="Y189" i="1"/>
  <c r="U189" i="1"/>
  <c r="AA189" i="1" s="1"/>
  <c r="C189" i="1"/>
  <c r="AB188" i="1"/>
  <c r="U188" i="1"/>
  <c r="C188" i="1"/>
  <c r="AA188" i="1" s="1"/>
  <c r="U187" i="1"/>
  <c r="C187" i="1"/>
  <c r="Y186" i="1"/>
  <c r="U186" i="1"/>
  <c r="AA186" i="1" s="1"/>
  <c r="C186" i="1"/>
  <c r="AA185" i="1"/>
  <c r="U185" i="1"/>
  <c r="C185" i="1"/>
  <c r="Y185" i="1" s="1"/>
  <c r="U184" i="1"/>
  <c r="C184" i="1"/>
  <c r="AA184" i="1" s="1"/>
  <c r="AB183" i="1"/>
  <c r="AA183" i="1"/>
  <c r="Y183" i="1"/>
  <c r="U183" i="1"/>
  <c r="C183" i="1"/>
  <c r="C182" i="1"/>
  <c r="AA181" i="1"/>
  <c r="U181" i="1"/>
  <c r="C181" i="1"/>
  <c r="Y181" i="1" s="1"/>
  <c r="U180" i="1"/>
  <c r="C180" i="1"/>
  <c r="AA180" i="1" s="1"/>
  <c r="C179" i="1"/>
  <c r="T179" i="1" s="1"/>
  <c r="AA178" i="1"/>
  <c r="Y178" i="1"/>
  <c r="U178" i="1"/>
  <c r="C174" i="1"/>
  <c r="X171" i="1"/>
  <c r="S171" i="1"/>
  <c r="R171" i="1"/>
  <c r="Q171" i="1"/>
  <c r="P171" i="1"/>
  <c r="V169" i="1"/>
  <c r="U169" i="1"/>
  <c r="T169" i="1"/>
  <c r="D169" i="1"/>
  <c r="U168" i="1"/>
  <c r="E168" i="1"/>
  <c r="F168" i="1" s="1"/>
  <c r="G168" i="1" s="1"/>
  <c r="H168" i="1" s="1"/>
  <c r="I168" i="1" s="1"/>
  <c r="J168" i="1" s="1"/>
  <c r="K168" i="1" s="1"/>
  <c r="L168" i="1" s="1"/>
  <c r="M168" i="1" s="1"/>
  <c r="N168" i="1" s="1"/>
  <c r="O168" i="1" s="1"/>
  <c r="U167" i="1"/>
  <c r="F167" i="1"/>
  <c r="G167" i="1" s="1"/>
  <c r="E167" i="1"/>
  <c r="U166" i="1"/>
  <c r="F166" i="1"/>
  <c r="G166" i="1" s="1"/>
  <c r="H166" i="1" s="1"/>
  <c r="I166" i="1" s="1"/>
  <c r="J166" i="1" s="1"/>
  <c r="K166" i="1" s="1"/>
  <c r="L166" i="1" s="1"/>
  <c r="M166" i="1" s="1"/>
  <c r="N166" i="1" s="1"/>
  <c r="O166" i="1" s="1"/>
  <c r="E166" i="1"/>
  <c r="U165" i="1"/>
  <c r="F165" i="1"/>
  <c r="E165" i="1"/>
  <c r="U164" i="1"/>
  <c r="G164" i="1"/>
  <c r="H164" i="1" s="1"/>
  <c r="I164" i="1" s="1"/>
  <c r="J164" i="1" s="1"/>
  <c r="K164" i="1" s="1"/>
  <c r="L164" i="1" s="1"/>
  <c r="M164" i="1" s="1"/>
  <c r="N164" i="1" s="1"/>
  <c r="O164" i="1" s="1"/>
  <c r="E164" i="1"/>
  <c r="F164" i="1" s="1"/>
  <c r="U163" i="1"/>
  <c r="H163" i="1"/>
  <c r="I163" i="1" s="1"/>
  <c r="J163" i="1" s="1"/>
  <c r="K163" i="1" s="1"/>
  <c r="L163" i="1" s="1"/>
  <c r="M163" i="1" s="1"/>
  <c r="N163" i="1" s="1"/>
  <c r="O163" i="1" s="1"/>
  <c r="F163" i="1"/>
  <c r="G163" i="1" s="1"/>
  <c r="E163" i="1"/>
  <c r="U162" i="1"/>
  <c r="E162" i="1"/>
  <c r="F162" i="1" s="1"/>
  <c r="G162" i="1" s="1"/>
  <c r="H162" i="1" s="1"/>
  <c r="I162" i="1" s="1"/>
  <c r="J162" i="1" s="1"/>
  <c r="K162" i="1" s="1"/>
  <c r="L162" i="1" s="1"/>
  <c r="M162" i="1" s="1"/>
  <c r="N162" i="1" s="1"/>
  <c r="O162" i="1" s="1"/>
  <c r="U161" i="1"/>
  <c r="F161" i="1"/>
  <c r="G161" i="1" s="1"/>
  <c r="E161" i="1"/>
  <c r="U160" i="1"/>
  <c r="E160" i="1"/>
  <c r="F160" i="1" s="1"/>
  <c r="G160" i="1" s="1"/>
  <c r="H160" i="1" s="1"/>
  <c r="I160" i="1" s="1"/>
  <c r="J160" i="1" s="1"/>
  <c r="K160" i="1" s="1"/>
  <c r="L160" i="1" s="1"/>
  <c r="M160" i="1" s="1"/>
  <c r="N160" i="1" s="1"/>
  <c r="O160" i="1" s="1"/>
  <c r="U159" i="1"/>
  <c r="F159" i="1"/>
  <c r="G159" i="1" s="1"/>
  <c r="E159" i="1"/>
  <c r="U158" i="1"/>
  <c r="M158" i="1"/>
  <c r="N158" i="1" s="1"/>
  <c r="O158" i="1" s="1"/>
  <c r="I158" i="1"/>
  <c r="J158" i="1" s="1"/>
  <c r="K158" i="1" s="1"/>
  <c r="L158" i="1" s="1"/>
  <c r="E158" i="1"/>
  <c r="F158" i="1" s="1"/>
  <c r="G158" i="1" s="1"/>
  <c r="H158" i="1" s="1"/>
  <c r="U157" i="1"/>
  <c r="F157" i="1"/>
  <c r="G157" i="1" s="1"/>
  <c r="H157" i="1" s="1"/>
  <c r="I157" i="1" s="1"/>
  <c r="J157" i="1" s="1"/>
  <c r="E157" i="1"/>
  <c r="U156" i="1"/>
  <c r="O156" i="1"/>
  <c r="K156" i="1"/>
  <c r="L156" i="1" s="1"/>
  <c r="M156" i="1" s="1"/>
  <c r="N156" i="1" s="1"/>
  <c r="E156" i="1"/>
  <c r="F156" i="1" s="1"/>
  <c r="G156" i="1" s="1"/>
  <c r="H156" i="1" s="1"/>
  <c r="I156" i="1" s="1"/>
  <c r="J156" i="1" s="1"/>
  <c r="Y155" i="1"/>
  <c r="U155" i="1"/>
  <c r="AA155" i="1" s="1"/>
  <c r="O155" i="1"/>
  <c r="K155" i="1"/>
  <c r="L155" i="1" s="1"/>
  <c r="M155" i="1" s="1"/>
  <c r="U154" i="1"/>
  <c r="C154" i="1"/>
  <c r="AA154" i="1" s="1"/>
  <c r="U153" i="1"/>
  <c r="C153" i="1"/>
  <c r="AA153" i="1" s="1"/>
  <c r="AA152" i="1"/>
  <c r="Y152" i="1"/>
  <c r="U152" i="1"/>
  <c r="U151" i="1"/>
  <c r="AA151" i="1" s="1"/>
  <c r="C151" i="1"/>
  <c r="Y151" i="1" s="1"/>
  <c r="G150" i="1"/>
  <c r="F150" i="1"/>
  <c r="E150" i="1"/>
  <c r="T146" i="1"/>
  <c r="D146" i="1"/>
  <c r="U145" i="1"/>
  <c r="E145" i="1"/>
  <c r="F145" i="1" s="1"/>
  <c r="G145" i="1" s="1"/>
  <c r="H145" i="1" s="1"/>
  <c r="I145" i="1" s="1"/>
  <c r="J145" i="1" s="1"/>
  <c r="K145" i="1" s="1"/>
  <c r="L145" i="1" s="1"/>
  <c r="M145" i="1" s="1"/>
  <c r="N145" i="1" s="1"/>
  <c r="O145" i="1" s="1"/>
  <c r="U144" i="1"/>
  <c r="E144" i="1"/>
  <c r="F144" i="1" s="1"/>
  <c r="U143" i="1"/>
  <c r="E143" i="1"/>
  <c r="F143" i="1" s="1"/>
  <c r="U142" i="1"/>
  <c r="F142" i="1"/>
  <c r="G142" i="1" s="1"/>
  <c r="H142" i="1" s="1"/>
  <c r="I142" i="1" s="1"/>
  <c r="J142" i="1" s="1"/>
  <c r="K142" i="1" s="1"/>
  <c r="L142" i="1" s="1"/>
  <c r="M142" i="1" s="1"/>
  <c r="N142" i="1" s="1"/>
  <c r="O142" i="1" s="1"/>
  <c r="E142" i="1"/>
  <c r="U141" i="1"/>
  <c r="F141" i="1"/>
  <c r="G141" i="1" s="1"/>
  <c r="H141" i="1" s="1"/>
  <c r="I141" i="1" s="1"/>
  <c r="J141" i="1" s="1"/>
  <c r="K141" i="1" s="1"/>
  <c r="L141" i="1" s="1"/>
  <c r="M141" i="1" s="1"/>
  <c r="N141" i="1" s="1"/>
  <c r="O141" i="1" s="1"/>
  <c r="E141" i="1"/>
  <c r="U140" i="1"/>
  <c r="G140" i="1"/>
  <c r="H140" i="1" s="1"/>
  <c r="F140" i="1"/>
  <c r="E140" i="1"/>
  <c r="U139" i="1"/>
  <c r="E139" i="1"/>
  <c r="U136" i="1"/>
  <c r="T136" i="1"/>
  <c r="D136" i="1"/>
  <c r="U135" i="1"/>
  <c r="E135" i="1"/>
  <c r="F135" i="1" s="1"/>
  <c r="U134" i="1"/>
  <c r="E134" i="1"/>
  <c r="F134" i="1" s="1"/>
  <c r="U133" i="1"/>
  <c r="C133" i="1"/>
  <c r="Y133" i="1" s="1"/>
  <c r="U132" i="1"/>
  <c r="E132" i="1"/>
  <c r="AD131" i="1"/>
  <c r="AC131" i="1"/>
  <c r="AB131" i="1"/>
  <c r="AA131" i="1"/>
  <c r="Z131" i="1"/>
  <c r="Y131" i="1"/>
  <c r="X131" i="1"/>
  <c r="W131" i="1"/>
  <c r="V131" i="1"/>
  <c r="V136" i="1" s="1"/>
  <c r="V147" i="1" s="1"/>
  <c r="U131" i="1"/>
  <c r="T131" i="1"/>
  <c r="S131" i="1"/>
  <c r="R131" i="1"/>
  <c r="Q131" i="1"/>
  <c r="P131" i="1"/>
  <c r="C131" i="1"/>
  <c r="C130" i="1"/>
  <c r="C129" i="1"/>
  <c r="U128" i="1"/>
  <c r="G128" i="1"/>
  <c r="H128" i="1" s="1"/>
  <c r="I128" i="1" s="1"/>
  <c r="J128" i="1" s="1"/>
  <c r="K128" i="1" s="1"/>
  <c r="L128" i="1" s="1"/>
  <c r="M128" i="1" s="1"/>
  <c r="N128" i="1" s="1"/>
  <c r="O128" i="1" s="1"/>
  <c r="E128" i="1"/>
  <c r="F128" i="1" s="1"/>
  <c r="U127" i="1"/>
  <c r="E127" i="1"/>
  <c r="F127" i="1" s="1"/>
  <c r="G127" i="1" s="1"/>
  <c r="H127" i="1" s="1"/>
  <c r="I127" i="1" s="1"/>
  <c r="J127" i="1" s="1"/>
  <c r="K127" i="1" s="1"/>
  <c r="L127" i="1" s="1"/>
  <c r="M127" i="1" s="1"/>
  <c r="N127" i="1" s="1"/>
  <c r="O127" i="1" s="1"/>
  <c r="U126" i="1"/>
  <c r="E126" i="1"/>
  <c r="F126" i="1" s="1"/>
  <c r="G126" i="1" s="1"/>
  <c r="H126" i="1" s="1"/>
  <c r="I126" i="1" s="1"/>
  <c r="J126" i="1" s="1"/>
  <c r="K126" i="1" s="1"/>
  <c r="L126" i="1" s="1"/>
  <c r="M126" i="1" s="1"/>
  <c r="N126" i="1" s="1"/>
  <c r="O126" i="1" s="1"/>
  <c r="U125" i="1"/>
  <c r="F125" i="1"/>
  <c r="G125" i="1" s="1"/>
  <c r="H125" i="1" s="1"/>
  <c r="I125" i="1" s="1"/>
  <c r="J125" i="1" s="1"/>
  <c r="K125" i="1" s="1"/>
  <c r="L125" i="1" s="1"/>
  <c r="M125" i="1" s="1"/>
  <c r="N125" i="1" s="1"/>
  <c r="O125" i="1" s="1"/>
  <c r="E125" i="1"/>
  <c r="U124" i="1"/>
  <c r="F124" i="1"/>
  <c r="G124" i="1" s="1"/>
  <c r="H124" i="1" s="1"/>
  <c r="I124" i="1" s="1"/>
  <c r="J124" i="1" s="1"/>
  <c r="K124" i="1" s="1"/>
  <c r="L124" i="1" s="1"/>
  <c r="M124" i="1" s="1"/>
  <c r="N124" i="1" s="1"/>
  <c r="O124" i="1" s="1"/>
  <c r="E124" i="1"/>
  <c r="C124" i="1" s="1"/>
  <c r="U123" i="1"/>
  <c r="L123" i="1"/>
  <c r="M123" i="1" s="1"/>
  <c r="N123" i="1" s="1"/>
  <c r="O123" i="1" s="1"/>
  <c r="F123" i="1"/>
  <c r="G123" i="1" s="1"/>
  <c r="H123" i="1" s="1"/>
  <c r="I123" i="1" s="1"/>
  <c r="J123" i="1" s="1"/>
  <c r="K123" i="1" s="1"/>
  <c r="E123" i="1"/>
  <c r="U122" i="1"/>
  <c r="H122" i="1"/>
  <c r="I122" i="1" s="1"/>
  <c r="J122" i="1" s="1"/>
  <c r="K122" i="1" s="1"/>
  <c r="L122" i="1" s="1"/>
  <c r="M122" i="1" s="1"/>
  <c r="N122" i="1" s="1"/>
  <c r="O122" i="1" s="1"/>
  <c r="G122" i="1"/>
  <c r="F122" i="1"/>
  <c r="E122" i="1"/>
  <c r="U121" i="1"/>
  <c r="E121" i="1"/>
  <c r="U120" i="1"/>
  <c r="J120" i="1"/>
  <c r="K120" i="1" s="1"/>
  <c r="L120" i="1" s="1"/>
  <c r="M120" i="1" s="1"/>
  <c r="N120" i="1" s="1"/>
  <c r="O120" i="1" s="1"/>
  <c r="G120" i="1"/>
  <c r="H120" i="1" s="1"/>
  <c r="I120" i="1" s="1"/>
  <c r="E120" i="1"/>
  <c r="F120" i="1" s="1"/>
  <c r="U119" i="1"/>
  <c r="F119" i="1"/>
  <c r="G119" i="1" s="1"/>
  <c r="H119" i="1" s="1"/>
  <c r="I119" i="1" s="1"/>
  <c r="J119" i="1" s="1"/>
  <c r="K119" i="1" s="1"/>
  <c r="L119" i="1" s="1"/>
  <c r="M119" i="1" s="1"/>
  <c r="N119" i="1" s="1"/>
  <c r="O119" i="1" s="1"/>
  <c r="E119" i="1"/>
  <c r="U118" i="1"/>
  <c r="E118" i="1"/>
  <c r="U117" i="1"/>
  <c r="F117" i="1"/>
  <c r="G117" i="1" s="1"/>
  <c r="E117" i="1"/>
  <c r="V114" i="1"/>
  <c r="U114" i="1"/>
  <c r="T114" i="1"/>
  <c r="D114" i="1"/>
  <c r="U113" i="1"/>
  <c r="H113" i="1"/>
  <c r="I113" i="1" s="1"/>
  <c r="J113" i="1" s="1"/>
  <c r="K113" i="1" s="1"/>
  <c r="L113" i="1" s="1"/>
  <c r="M113" i="1" s="1"/>
  <c r="N113" i="1" s="1"/>
  <c r="O113" i="1" s="1"/>
  <c r="G113" i="1"/>
  <c r="F113" i="1"/>
  <c r="E113" i="1"/>
  <c r="U112" i="1"/>
  <c r="J112" i="1"/>
  <c r="K112" i="1" s="1"/>
  <c r="L112" i="1" s="1"/>
  <c r="M112" i="1" s="1"/>
  <c r="N112" i="1" s="1"/>
  <c r="O112" i="1" s="1"/>
  <c r="I112" i="1"/>
  <c r="H112" i="1"/>
  <c r="G112" i="1"/>
  <c r="F112" i="1"/>
  <c r="E112" i="1"/>
  <c r="U111" i="1"/>
  <c r="F111" i="1"/>
  <c r="E111" i="1"/>
  <c r="Y110" i="1"/>
  <c r="U110" i="1"/>
  <c r="C110" i="1"/>
  <c r="AA110" i="1" s="1"/>
  <c r="U109" i="1"/>
  <c r="E109" i="1"/>
  <c r="F109" i="1" s="1"/>
  <c r="G109" i="1" s="1"/>
  <c r="U108" i="1"/>
  <c r="G108" i="1"/>
  <c r="H108" i="1" s="1"/>
  <c r="I108" i="1" s="1"/>
  <c r="J108" i="1" s="1"/>
  <c r="K108" i="1" s="1"/>
  <c r="L108" i="1" s="1"/>
  <c r="M108" i="1" s="1"/>
  <c r="N108" i="1" s="1"/>
  <c r="O108" i="1" s="1"/>
  <c r="F108" i="1"/>
  <c r="E108" i="1"/>
  <c r="U107" i="1"/>
  <c r="E107" i="1"/>
  <c r="F107" i="1" s="1"/>
  <c r="G107" i="1" s="1"/>
  <c r="H107" i="1" s="1"/>
  <c r="I107" i="1" s="1"/>
  <c r="J107" i="1" s="1"/>
  <c r="K107" i="1" s="1"/>
  <c r="L107" i="1" s="1"/>
  <c r="M107" i="1" s="1"/>
  <c r="N107" i="1" s="1"/>
  <c r="O107" i="1" s="1"/>
  <c r="U106" i="1"/>
  <c r="F106" i="1"/>
  <c r="G106" i="1" s="1"/>
  <c r="H106" i="1" s="1"/>
  <c r="I106" i="1" s="1"/>
  <c r="J106" i="1" s="1"/>
  <c r="K106" i="1" s="1"/>
  <c r="L106" i="1" s="1"/>
  <c r="M106" i="1" s="1"/>
  <c r="N106" i="1" s="1"/>
  <c r="O106" i="1" s="1"/>
  <c r="E106" i="1"/>
  <c r="U105" i="1"/>
  <c r="H105" i="1"/>
  <c r="I105" i="1" s="1"/>
  <c r="G105" i="1"/>
  <c r="F105" i="1"/>
  <c r="E105" i="1"/>
  <c r="V101" i="1"/>
  <c r="T101" i="1"/>
  <c r="U101" i="1" s="1"/>
  <c r="O101" i="1"/>
  <c r="N101" i="1"/>
  <c r="M101" i="1"/>
  <c r="L101" i="1"/>
  <c r="K101" i="1"/>
  <c r="J101" i="1"/>
  <c r="I101" i="1"/>
  <c r="H101" i="1"/>
  <c r="G101" i="1"/>
  <c r="F101" i="1"/>
  <c r="E101" i="1"/>
  <c r="D101" i="1"/>
  <c r="AB100" i="1"/>
  <c r="AA100" i="1"/>
  <c r="Y100" i="1"/>
  <c r="U100" i="1"/>
  <c r="C100" i="1"/>
  <c r="U99" i="1"/>
  <c r="C99" i="1"/>
  <c r="Y99" i="1" s="1"/>
  <c r="U98" i="1"/>
  <c r="C98" i="1"/>
  <c r="U97" i="1"/>
  <c r="C97" i="1"/>
  <c r="AA96" i="1"/>
  <c r="Y96" i="1"/>
  <c r="U96" i="1"/>
  <c r="C96" i="1"/>
  <c r="AD95" i="1"/>
  <c r="AC95" i="1"/>
  <c r="AB95" i="1"/>
  <c r="AA95" i="1"/>
  <c r="Z95" i="1"/>
  <c r="Y95" i="1"/>
  <c r="X95" i="1"/>
  <c r="W95" i="1"/>
  <c r="V95" i="1"/>
  <c r="U95" i="1"/>
  <c r="T95" i="1"/>
  <c r="S95" i="1"/>
  <c r="R95" i="1"/>
  <c r="Q95" i="1"/>
  <c r="P95" i="1"/>
  <c r="C95" i="1"/>
  <c r="C94" i="1"/>
  <c r="U91" i="1"/>
  <c r="D91" i="1"/>
  <c r="U90" i="1"/>
  <c r="E90" i="1"/>
  <c r="U89" i="1"/>
  <c r="F89" i="1"/>
  <c r="E89" i="1"/>
  <c r="AD86" i="1"/>
  <c r="AD171" i="1" s="1"/>
  <c r="AC86" i="1"/>
  <c r="AC171" i="1" s="1"/>
  <c r="X86" i="1"/>
  <c r="W86" i="1"/>
  <c r="W171" i="1" s="1"/>
  <c r="V86" i="1"/>
  <c r="U86" i="1"/>
  <c r="T86" i="1"/>
  <c r="D86" i="1"/>
  <c r="U85" i="1"/>
  <c r="G85" i="1"/>
  <c r="H85" i="1" s="1"/>
  <c r="I85" i="1" s="1"/>
  <c r="J85" i="1" s="1"/>
  <c r="K85" i="1" s="1"/>
  <c r="L85" i="1" s="1"/>
  <c r="M85" i="1" s="1"/>
  <c r="N85" i="1" s="1"/>
  <c r="O85" i="1" s="1"/>
  <c r="E85" i="1"/>
  <c r="F85" i="1" s="1"/>
  <c r="U84" i="1"/>
  <c r="K84" i="1"/>
  <c r="L84" i="1" s="1"/>
  <c r="M84" i="1" s="1"/>
  <c r="N84" i="1" s="1"/>
  <c r="O84" i="1" s="1"/>
  <c r="H84" i="1"/>
  <c r="I84" i="1" s="1"/>
  <c r="J84" i="1" s="1"/>
  <c r="F84" i="1"/>
  <c r="G84" i="1" s="1"/>
  <c r="E84" i="1"/>
  <c r="U83" i="1"/>
  <c r="E83" i="1"/>
  <c r="U82" i="1"/>
  <c r="F82" i="1"/>
  <c r="G82" i="1" s="1"/>
  <c r="H82" i="1" s="1"/>
  <c r="I82" i="1" s="1"/>
  <c r="J82" i="1" s="1"/>
  <c r="E82" i="1"/>
  <c r="U81" i="1"/>
  <c r="E81" i="1"/>
  <c r="AB80" i="1"/>
  <c r="AA80" i="1"/>
  <c r="Y80" i="1"/>
  <c r="U80" i="1"/>
  <c r="C80" i="1"/>
  <c r="U79" i="1"/>
  <c r="G79" i="1"/>
  <c r="H79" i="1" s="1"/>
  <c r="I79" i="1" s="1"/>
  <c r="J79" i="1" s="1"/>
  <c r="K79" i="1" s="1"/>
  <c r="L79" i="1" s="1"/>
  <c r="M79" i="1" s="1"/>
  <c r="N79" i="1" s="1"/>
  <c r="O79" i="1" s="1"/>
  <c r="F79" i="1"/>
  <c r="E79" i="1"/>
  <c r="AB78" i="1"/>
  <c r="U78" i="1"/>
  <c r="C78" i="1"/>
  <c r="U77" i="1"/>
  <c r="C77" i="1"/>
  <c r="AB76" i="1"/>
  <c r="Z76" i="1"/>
  <c r="U76" i="1"/>
  <c r="C76" i="1"/>
  <c r="AA76" i="1" s="1"/>
  <c r="C75" i="1"/>
  <c r="U74" i="1"/>
  <c r="E74" i="1"/>
  <c r="U73" i="1"/>
  <c r="F73" i="1"/>
  <c r="G73" i="1" s="1"/>
  <c r="H73" i="1" s="1"/>
  <c r="I73" i="1" s="1"/>
  <c r="J73" i="1" s="1"/>
  <c r="K73" i="1" s="1"/>
  <c r="L73" i="1" s="1"/>
  <c r="M73" i="1" s="1"/>
  <c r="N73" i="1" s="1"/>
  <c r="O73" i="1" s="1"/>
  <c r="E73" i="1"/>
  <c r="C72" i="1"/>
  <c r="U71" i="1"/>
  <c r="E71" i="1"/>
  <c r="F71" i="1" s="1"/>
  <c r="G71" i="1" s="1"/>
  <c r="H71" i="1" s="1"/>
  <c r="I71" i="1" s="1"/>
  <c r="J71" i="1" s="1"/>
  <c r="K71" i="1" s="1"/>
  <c r="L71" i="1" s="1"/>
  <c r="M71" i="1" s="1"/>
  <c r="N71" i="1" s="1"/>
  <c r="O71" i="1" s="1"/>
  <c r="U70" i="1"/>
  <c r="E70" i="1"/>
  <c r="F70" i="1" s="1"/>
  <c r="G70" i="1" s="1"/>
  <c r="H70" i="1" s="1"/>
  <c r="I70" i="1" s="1"/>
  <c r="J70" i="1" s="1"/>
  <c r="K70" i="1" s="1"/>
  <c r="L70" i="1" s="1"/>
  <c r="M70" i="1" s="1"/>
  <c r="N70" i="1" s="1"/>
  <c r="O70" i="1" s="1"/>
  <c r="U69" i="1"/>
  <c r="F69" i="1"/>
  <c r="G69" i="1" s="1"/>
  <c r="E69" i="1"/>
  <c r="U68" i="1"/>
  <c r="G68" i="1"/>
  <c r="H68" i="1" s="1"/>
  <c r="I68" i="1" s="1"/>
  <c r="J68" i="1" s="1"/>
  <c r="K68" i="1" s="1"/>
  <c r="L68" i="1" s="1"/>
  <c r="M68" i="1" s="1"/>
  <c r="N68" i="1" s="1"/>
  <c r="O68" i="1" s="1"/>
  <c r="F68" i="1"/>
  <c r="C68" i="1" s="1"/>
  <c r="Y68" i="1" s="1"/>
  <c r="AB67" i="1"/>
  <c r="Y67" i="1"/>
  <c r="U67" i="1"/>
  <c r="C67" i="1"/>
  <c r="AA67" i="1" s="1"/>
  <c r="U66" i="1"/>
  <c r="E66" i="1"/>
  <c r="F66" i="1" s="1"/>
  <c r="G66" i="1" s="1"/>
  <c r="H66" i="1" s="1"/>
  <c r="I66" i="1" s="1"/>
  <c r="J66" i="1" s="1"/>
  <c r="K66" i="1" s="1"/>
  <c r="L66" i="1" s="1"/>
  <c r="M66" i="1" s="1"/>
  <c r="N66" i="1" s="1"/>
  <c r="O66" i="1" s="1"/>
  <c r="C65" i="1"/>
  <c r="C64" i="1"/>
  <c r="AA64" i="1" s="1"/>
  <c r="AB63" i="1"/>
  <c r="AA63" i="1"/>
  <c r="Z63" i="1"/>
  <c r="U63" i="1"/>
  <c r="C63" i="1"/>
  <c r="Y63" i="1" s="1"/>
  <c r="C62" i="1"/>
  <c r="U61" i="1"/>
  <c r="F61" i="1"/>
  <c r="U60" i="1"/>
  <c r="N60" i="1"/>
  <c r="E60" i="1"/>
  <c r="C60" i="1" s="1"/>
  <c r="V57" i="1"/>
  <c r="L57" i="1"/>
  <c r="J57" i="1"/>
  <c r="I57" i="1"/>
  <c r="AA56" i="1"/>
  <c r="U56" i="1"/>
  <c r="C56" i="1"/>
  <c r="Y56" i="1" s="1"/>
  <c r="U55" i="1"/>
  <c r="C55" i="1"/>
  <c r="Y55" i="1" s="1"/>
  <c r="U54" i="1"/>
  <c r="E54" i="1"/>
  <c r="F54" i="1" s="1"/>
  <c r="G54" i="1" s="1"/>
  <c r="H54" i="1" s="1"/>
  <c r="I54" i="1" s="1"/>
  <c r="J54" i="1" s="1"/>
  <c r="K54" i="1" s="1"/>
  <c r="L54" i="1" s="1"/>
  <c r="M54" i="1" s="1"/>
  <c r="N54" i="1" s="1"/>
  <c r="O54" i="1" s="1"/>
  <c r="U52" i="1"/>
  <c r="O52" i="1"/>
  <c r="N52" i="1"/>
  <c r="M52" i="1"/>
  <c r="L52" i="1"/>
  <c r="K52" i="1"/>
  <c r="J52" i="1"/>
  <c r="I52" i="1"/>
  <c r="H52" i="1"/>
  <c r="G52" i="1"/>
  <c r="F52" i="1"/>
  <c r="E52" i="1"/>
  <c r="D52" i="1"/>
  <c r="C52" i="1"/>
  <c r="AB52" i="1" s="1"/>
  <c r="C51" i="1"/>
  <c r="C50" i="1"/>
  <c r="AD49" i="1"/>
  <c r="AC49" i="1"/>
  <c r="X49" i="1"/>
  <c r="W49" i="1"/>
  <c r="V49" i="1"/>
  <c r="V52" i="1" s="1"/>
  <c r="T49" i="1"/>
  <c r="T52" i="1" s="1"/>
  <c r="S49" i="1"/>
  <c r="R49" i="1"/>
  <c r="Q49" i="1"/>
  <c r="P49" i="1"/>
  <c r="C49" i="1"/>
  <c r="U48" i="1"/>
  <c r="C48" i="1"/>
  <c r="AA48" i="1" s="1"/>
  <c r="U47" i="1"/>
  <c r="C47" i="1"/>
  <c r="AA47" i="1" s="1"/>
  <c r="U46" i="1"/>
  <c r="U49" i="1" s="1"/>
  <c r="C46" i="1"/>
  <c r="AB45" i="1"/>
  <c r="AA45" i="1"/>
  <c r="Y45" i="1"/>
  <c r="U45" i="1"/>
  <c r="C45" i="1"/>
  <c r="AA44" i="1"/>
  <c r="V43" i="1"/>
  <c r="T43" i="1"/>
  <c r="O43" i="1"/>
  <c r="O57" i="1" s="1"/>
  <c r="N43" i="1"/>
  <c r="N57" i="1" s="1"/>
  <c r="M43" i="1"/>
  <c r="M57" i="1" s="1"/>
  <c r="L43" i="1"/>
  <c r="K43" i="1"/>
  <c r="J43" i="1"/>
  <c r="I43" i="1"/>
  <c r="H43" i="1"/>
  <c r="G43" i="1"/>
  <c r="F43" i="1"/>
  <c r="E43" i="1"/>
  <c r="D43" i="1"/>
  <c r="D57" i="1" s="1"/>
  <c r="C42" i="1"/>
  <c r="C41" i="1"/>
  <c r="C40" i="1"/>
  <c r="C39" i="1"/>
  <c r="C38" i="1"/>
  <c r="C37" i="1"/>
  <c r="C36" i="1"/>
  <c r="AD32" i="1"/>
  <c r="AC32" i="1"/>
  <c r="X32" i="1"/>
  <c r="W32" i="1"/>
  <c r="V32" i="1"/>
  <c r="T32" i="1"/>
  <c r="S32" i="1"/>
  <c r="S33" i="1" s="1"/>
  <c r="R32" i="1"/>
  <c r="Q32" i="1"/>
  <c r="P32" i="1"/>
  <c r="D32" i="1"/>
  <c r="U31" i="1"/>
  <c r="F31" i="1"/>
  <c r="G31" i="1" s="1"/>
  <c r="H31" i="1" s="1"/>
  <c r="I31" i="1" s="1"/>
  <c r="J31" i="1" s="1"/>
  <c r="K31" i="1" s="1"/>
  <c r="L31" i="1" s="1"/>
  <c r="M31" i="1" s="1"/>
  <c r="N31" i="1" s="1"/>
  <c r="O31" i="1" s="1"/>
  <c r="E31" i="1"/>
  <c r="C30" i="1"/>
  <c r="U29" i="1"/>
  <c r="C29" i="1"/>
  <c r="U28" i="1"/>
  <c r="E28" i="1"/>
  <c r="F28" i="1" s="1"/>
  <c r="G28" i="1" s="1"/>
  <c r="H28" i="1" s="1"/>
  <c r="I28" i="1" s="1"/>
  <c r="J28" i="1" s="1"/>
  <c r="K28" i="1" s="1"/>
  <c r="L28" i="1" s="1"/>
  <c r="M28" i="1" s="1"/>
  <c r="N28" i="1" s="1"/>
  <c r="O28" i="1" s="1"/>
  <c r="U27" i="1"/>
  <c r="O27" i="1"/>
  <c r="J27" i="1"/>
  <c r="E27" i="1"/>
  <c r="F27" i="1" s="1"/>
  <c r="C27" i="1" s="1"/>
  <c r="AA27" i="1" s="1"/>
  <c r="C26" i="1"/>
  <c r="U25" i="1"/>
  <c r="F25" i="1"/>
  <c r="G25" i="1" s="1"/>
  <c r="E25" i="1"/>
  <c r="U24" i="1"/>
  <c r="E24" i="1"/>
  <c r="F24" i="1" s="1"/>
  <c r="G24" i="1" s="1"/>
  <c r="H24" i="1" s="1"/>
  <c r="I24" i="1" s="1"/>
  <c r="J24" i="1" s="1"/>
  <c r="K24" i="1" s="1"/>
  <c r="L24" i="1" s="1"/>
  <c r="M24" i="1" s="1"/>
  <c r="N24" i="1" s="1"/>
  <c r="O24" i="1" s="1"/>
  <c r="U23" i="1"/>
  <c r="F23" i="1"/>
  <c r="G23" i="1" s="1"/>
  <c r="H23" i="1" s="1"/>
  <c r="I23" i="1" s="1"/>
  <c r="J23" i="1" s="1"/>
  <c r="K23" i="1" s="1"/>
  <c r="L23" i="1" s="1"/>
  <c r="M23" i="1" s="1"/>
  <c r="N23" i="1" s="1"/>
  <c r="O23" i="1" s="1"/>
  <c r="E23" i="1"/>
  <c r="U22" i="1"/>
  <c r="G22" i="1"/>
  <c r="H22" i="1" s="1"/>
  <c r="I22" i="1" s="1"/>
  <c r="J22" i="1" s="1"/>
  <c r="K22" i="1" s="1"/>
  <c r="L22" i="1" s="1"/>
  <c r="M22" i="1" s="1"/>
  <c r="F22" i="1"/>
  <c r="E22" i="1"/>
  <c r="U21" i="1"/>
  <c r="U32" i="1" s="1"/>
  <c r="E21" i="1"/>
  <c r="F21" i="1" s="1"/>
  <c r="G21" i="1" s="1"/>
  <c r="H21" i="1" s="1"/>
  <c r="I21" i="1" s="1"/>
  <c r="J21" i="1" s="1"/>
  <c r="K21" i="1" s="1"/>
  <c r="L21" i="1" s="1"/>
  <c r="M21" i="1" s="1"/>
  <c r="N21" i="1" s="1"/>
  <c r="U20" i="1"/>
  <c r="E20" i="1"/>
  <c r="E32" i="1" s="1"/>
  <c r="U16" i="1"/>
  <c r="E16" i="1"/>
  <c r="D16" i="1"/>
  <c r="AA15" i="1"/>
  <c r="U15" i="1"/>
  <c r="C15" i="1"/>
  <c r="Y15" i="1" s="1"/>
  <c r="U14" i="1"/>
  <c r="E14" i="1"/>
  <c r="F14" i="1" s="1"/>
  <c r="F16" i="1" s="1"/>
  <c r="O10" i="1"/>
  <c r="P10" i="1" s="1"/>
  <c r="Q10" i="1" s="1"/>
  <c r="R10" i="1" s="1"/>
  <c r="S10" i="1" s="1"/>
  <c r="T10" i="1" s="1"/>
  <c r="U10" i="1" s="1"/>
  <c r="V10" i="1" s="1"/>
  <c r="W10" i="1" s="1"/>
  <c r="X10" i="1" s="1"/>
  <c r="Y10" i="1" s="1"/>
  <c r="Z10" i="1" s="1"/>
  <c r="AA10" i="1" s="1"/>
  <c r="AB10" i="1" s="1"/>
  <c r="AC10" i="1" s="1"/>
  <c r="AD10" i="1" s="1"/>
  <c r="N10" i="1"/>
  <c r="M10" i="1"/>
  <c r="L10" i="1"/>
  <c r="K10" i="1"/>
  <c r="J10" i="1"/>
  <c r="I10" i="1"/>
  <c r="H10" i="1"/>
  <c r="G10" i="1"/>
  <c r="F10" i="1"/>
  <c r="E10" i="1"/>
  <c r="D10" i="1"/>
  <c r="O9" i="1"/>
  <c r="P9" i="1" s="1"/>
  <c r="Q9" i="1" s="1"/>
  <c r="R9" i="1" s="1"/>
  <c r="S9" i="1" s="1"/>
  <c r="T9" i="1" s="1"/>
  <c r="U9" i="1" s="1"/>
  <c r="V9" i="1" s="1"/>
  <c r="W9" i="1" s="1"/>
  <c r="X9" i="1" s="1"/>
  <c r="Y9" i="1" s="1"/>
  <c r="Z9" i="1" s="1"/>
  <c r="AA9" i="1" s="1"/>
  <c r="AB9" i="1" s="1"/>
  <c r="AC9" i="1" s="1"/>
  <c r="AD9" i="1" s="1"/>
  <c r="N9" i="1"/>
  <c r="M9" i="1"/>
  <c r="L9" i="1"/>
  <c r="K9" i="1"/>
  <c r="J9" i="1"/>
  <c r="I9" i="1"/>
  <c r="H9" i="1"/>
  <c r="G9" i="1"/>
  <c r="F9" i="1"/>
  <c r="E9" i="1"/>
  <c r="D9" i="1"/>
  <c r="O8" i="1"/>
  <c r="N8" i="1"/>
  <c r="M8" i="1"/>
  <c r="L8" i="1"/>
  <c r="K8" i="1"/>
  <c r="J8" i="1"/>
  <c r="I8" i="1"/>
  <c r="H8" i="1"/>
  <c r="G8" i="1"/>
  <c r="C8" i="1"/>
  <c r="P7" i="1"/>
  <c r="O7" i="1"/>
  <c r="O11" i="1" s="1"/>
  <c r="N7" i="1"/>
  <c r="M7" i="1"/>
  <c r="L7" i="1"/>
  <c r="K7" i="1"/>
  <c r="J7" i="1"/>
  <c r="I7" i="1"/>
  <c r="H7" i="1"/>
  <c r="G7" i="1"/>
  <c r="F7" i="1"/>
  <c r="E7" i="1"/>
  <c r="E11" i="1" s="1"/>
  <c r="E17" i="1" s="1"/>
  <c r="E33" i="1" s="1"/>
  <c r="D7" i="1"/>
  <c r="D11" i="1" s="1"/>
  <c r="D17" i="1" s="1"/>
  <c r="D33" i="1" s="1"/>
  <c r="C7" i="1"/>
  <c r="AD6" i="1"/>
  <c r="AC6" i="1"/>
  <c r="AB6" i="1"/>
  <c r="AA6" i="1"/>
  <c r="Z6" i="1"/>
  <c r="Y6" i="1"/>
  <c r="X6" i="1"/>
  <c r="W6" i="1"/>
  <c r="V6" i="1"/>
  <c r="U6" i="1"/>
  <c r="T6" i="1"/>
  <c r="S6" i="1"/>
  <c r="R6" i="1"/>
  <c r="Q6" i="1"/>
  <c r="P6" i="1"/>
  <c r="C6" i="1"/>
  <c r="A1" i="1"/>
  <c r="G11" i="1" l="1"/>
  <c r="H11" i="1"/>
  <c r="I11" i="1"/>
  <c r="J11" i="1"/>
  <c r="N11" i="1"/>
  <c r="H81" i="3"/>
  <c r="I81" i="3" s="1"/>
  <c r="L11" i="1"/>
  <c r="C10" i="1"/>
  <c r="H12" i="3"/>
  <c r="I12" i="3" s="1"/>
  <c r="F11" i="1"/>
  <c r="P11" i="1"/>
  <c r="P17" i="1" s="1"/>
  <c r="P33" i="1" s="1"/>
  <c r="K11" i="1"/>
  <c r="M11" i="1"/>
  <c r="H64" i="3"/>
  <c r="I64" i="3" s="1"/>
  <c r="H29" i="3"/>
  <c r="I29" i="3" s="1"/>
  <c r="F21" i="2"/>
  <c r="J21" i="2"/>
  <c r="F22" i="2"/>
  <c r="E16" i="2"/>
  <c r="F23" i="2"/>
  <c r="E20" i="2"/>
  <c r="I71" i="3"/>
  <c r="G14" i="3"/>
  <c r="G73" i="3" s="1"/>
  <c r="E73" i="3"/>
  <c r="F73" i="3"/>
  <c r="H8" i="3"/>
  <c r="I69" i="3"/>
  <c r="H47" i="3"/>
  <c r="I47" i="3" s="1"/>
  <c r="H52" i="3"/>
  <c r="I52" i="3" s="1"/>
  <c r="E64" i="3"/>
  <c r="I60" i="3"/>
  <c r="I79" i="3"/>
  <c r="H22" i="3"/>
  <c r="I22" i="3" s="1"/>
  <c r="D73" i="3"/>
  <c r="Y124" i="1"/>
  <c r="AA124" i="1"/>
  <c r="T192" i="1"/>
  <c r="U192" i="1" s="1"/>
  <c r="U179" i="1"/>
  <c r="N22" i="1"/>
  <c r="O22" i="1" s="1"/>
  <c r="C22" i="1"/>
  <c r="F17" i="1"/>
  <c r="H69" i="1"/>
  <c r="I69" i="1" s="1"/>
  <c r="J69" i="1" s="1"/>
  <c r="K69" i="1" s="1"/>
  <c r="L69" i="1" s="1"/>
  <c r="M69" i="1" s="1"/>
  <c r="N69" i="1" s="1"/>
  <c r="O69" i="1" s="1"/>
  <c r="C69" i="1"/>
  <c r="D172" i="1"/>
  <c r="O21" i="1"/>
  <c r="C21" i="1"/>
  <c r="H109" i="1"/>
  <c r="I109" i="1" s="1"/>
  <c r="J109" i="1" s="1"/>
  <c r="K109" i="1" s="1"/>
  <c r="L109" i="1" s="1"/>
  <c r="M109" i="1" s="1"/>
  <c r="N109" i="1" s="1"/>
  <c r="O109" i="1" s="1"/>
  <c r="C109" i="1"/>
  <c r="AB77" i="1"/>
  <c r="AA77" i="1"/>
  <c r="Z77" i="1"/>
  <c r="Y52" i="1"/>
  <c r="Y77" i="1"/>
  <c r="AB29" i="1"/>
  <c r="Z29" i="1"/>
  <c r="Z32" i="1" s="1"/>
  <c r="AA29" i="1"/>
  <c r="Y29" i="1"/>
  <c r="K82" i="1"/>
  <c r="L82" i="1" s="1"/>
  <c r="M82" i="1" s="1"/>
  <c r="N82" i="1" s="1"/>
  <c r="O82" i="1" s="1"/>
  <c r="C82" i="1"/>
  <c r="C106" i="1"/>
  <c r="C127" i="1"/>
  <c r="G135" i="1"/>
  <c r="H135" i="1" s="1"/>
  <c r="I135" i="1" s="1"/>
  <c r="J135" i="1" s="1"/>
  <c r="K135" i="1" s="1"/>
  <c r="L135" i="1" s="1"/>
  <c r="M135" i="1" s="1"/>
  <c r="N135" i="1" s="1"/>
  <c r="O135" i="1" s="1"/>
  <c r="C135" i="1"/>
  <c r="C142" i="1"/>
  <c r="C145" i="1"/>
  <c r="C166" i="1"/>
  <c r="E169" i="1"/>
  <c r="H167" i="1"/>
  <c r="I167" i="1" s="1"/>
  <c r="J167" i="1" s="1"/>
  <c r="K167" i="1" s="1"/>
  <c r="L167" i="1" s="1"/>
  <c r="M167" i="1" s="1"/>
  <c r="N167" i="1" s="1"/>
  <c r="O167" i="1" s="1"/>
  <c r="T171" i="1"/>
  <c r="T172" i="1" s="1"/>
  <c r="U172" i="1" s="1"/>
  <c r="U43" i="1"/>
  <c r="U171" i="1" s="1"/>
  <c r="C23" i="1"/>
  <c r="F83" i="1"/>
  <c r="G83" i="1" s="1"/>
  <c r="H83" i="1" s="1"/>
  <c r="I83" i="1" s="1"/>
  <c r="J83" i="1" s="1"/>
  <c r="K83" i="1" s="1"/>
  <c r="L83" i="1" s="1"/>
  <c r="M83" i="1" s="1"/>
  <c r="N83" i="1" s="1"/>
  <c r="O83" i="1" s="1"/>
  <c r="C112" i="1"/>
  <c r="C122" i="1"/>
  <c r="C125" i="1"/>
  <c r="Z52" i="1"/>
  <c r="G143" i="1"/>
  <c r="H143" i="1" s="1"/>
  <c r="I143" i="1" s="1"/>
  <c r="J143" i="1" s="1"/>
  <c r="K143" i="1" s="1"/>
  <c r="L143" i="1" s="1"/>
  <c r="M143" i="1" s="1"/>
  <c r="N143" i="1" s="1"/>
  <c r="O143" i="1" s="1"/>
  <c r="Y27" i="1"/>
  <c r="AA52" i="1"/>
  <c r="F74" i="1"/>
  <c r="G74" i="1" s="1"/>
  <c r="H74" i="1" s="1"/>
  <c r="I74" i="1" s="1"/>
  <c r="J74" i="1" s="1"/>
  <c r="K74" i="1" s="1"/>
  <c r="L74" i="1" s="1"/>
  <c r="M74" i="1" s="1"/>
  <c r="N74" i="1" s="1"/>
  <c r="O74" i="1" s="1"/>
  <c r="C74" i="1"/>
  <c r="D147" i="1"/>
  <c r="C28" i="1"/>
  <c r="F57" i="1"/>
  <c r="F81" i="1"/>
  <c r="G81" i="1" s="1"/>
  <c r="H81" i="1" s="1"/>
  <c r="I81" i="1" s="1"/>
  <c r="J81" i="1" s="1"/>
  <c r="K81" i="1" s="1"/>
  <c r="L81" i="1" s="1"/>
  <c r="M81" i="1" s="1"/>
  <c r="N81" i="1" s="1"/>
  <c r="O81" i="1" s="1"/>
  <c r="C81" i="1"/>
  <c r="E114" i="1"/>
  <c r="Y153" i="1"/>
  <c r="K157" i="1"/>
  <c r="L157" i="1" s="1"/>
  <c r="M157" i="1" s="1"/>
  <c r="N157" i="1" s="1"/>
  <c r="O157" i="1" s="1"/>
  <c r="C157" i="1"/>
  <c r="C168" i="1"/>
  <c r="I140" i="1"/>
  <c r="J140" i="1" s="1"/>
  <c r="K140" i="1" s="1"/>
  <c r="L140" i="1" s="1"/>
  <c r="M140" i="1" s="1"/>
  <c r="N140" i="1" s="1"/>
  <c r="O140" i="1" s="1"/>
  <c r="T57" i="1"/>
  <c r="U57" i="1" s="1"/>
  <c r="AA60" i="1"/>
  <c r="Z60" i="1"/>
  <c r="Y60" i="1"/>
  <c r="AB60" i="1"/>
  <c r="G134" i="1"/>
  <c r="H134" i="1" s="1"/>
  <c r="I134" i="1" s="1"/>
  <c r="J134" i="1" s="1"/>
  <c r="K134" i="1" s="1"/>
  <c r="L134" i="1" s="1"/>
  <c r="M134" i="1" s="1"/>
  <c r="N134" i="1" s="1"/>
  <c r="O134" i="1" s="1"/>
  <c r="U146" i="1"/>
  <c r="T147" i="1"/>
  <c r="U147" i="1" s="1"/>
  <c r="AA179" i="1"/>
  <c r="Y179" i="1"/>
  <c r="H25" i="1"/>
  <c r="I25" i="1" s="1"/>
  <c r="J25" i="1" s="1"/>
  <c r="K25" i="1" s="1"/>
  <c r="L25" i="1" s="1"/>
  <c r="M25" i="1" s="1"/>
  <c r="N25" i="1" s="1"/>
  <c r="O25" i="1" s="1"/>
  <c r="C25" i="1"/>
  <c r="G57" i="1"/>
  <c r="H57" i="1"/>
  <c r="C84" i="1"/>
  <c r="F121" i="1"/>
  <c r="G121" i="1" s="1"/>
  <c r="H121" i="1" s="1"/>
  <c r="I121" i="1" s="1"/>
  <c r="J121" i="1" s="1"/>
  <c r="K121" i="1" s="1"/>
  <c r="L121" i="1" s="1"/>
  <c r="M121" i="1" s="1"/>
  <c r="N121" i="1" s="1"/>
  <c r="O121" i="1" s="1"/>
  <c r="C121" i="1"/>
  <c r="G14" i="1"/>
  <c r="F118" i="1"/>
  <c r="E57" i="1"/>
  <c r="E86" i="1"/>
  <c r="F114" i="1"/>
  <c r="G144" i="1"/>
  <c r="H144" i="1" s="1"/>
  <c r="I144" i="1" s="1"/>
  <c r="J144" i="1" s="1"/>
  <c r="K144" i="1" s="1"/>
  <c r="L144" i="1" s="1"/>
  <c r="M144" i="1" s="1"/>
  <c r="N144" i="1" s="1"/>
  <c r="O144" i="1" s="1"/>
  <c r="Q7" i="1"/>
  <c r="F20" i="1"/>
  <c r="AB46" i="1"/>
  <c r="AB49" i="1" s="1"/>
  <c r="Z46" i="1"/>
  <c r="Z49" i="1" s="1"/>
  <c r="AA46" i="1"/>
  <c r="AA49" i="1" s="1"/>
  <c r="F86" i="1"/>
  <c r="AB97" i="1"/>
  <c r="AA97" i="1"/>
  <c r="Y97" i="1"/>
  <c r="C108" i="1"/>
  <c r="C70" i="1"/>
  <c r="C31" i="1"/>
  <c r="C9" i="1"/>
  <c r="AA55" i="1"/>
  <c r="J105" i="1"/>
  <c r="G111" i="1"/>
  <c r="H111" i="1" s="1"/>
  <c r="I111" i="1" s="1"/>
  <c r="J111" i="1" s="1"/>
  <c r="K111" i="1" s="1"/>
  <c r="L111" i="1" s="1"/>
  <c r="M111" i="1" s="1"/>
  <c r="N111" i="1" s="1"/>
  <c r="O111" i="1" s="1"/>
  <c r="F169" i="1"/>
  <c r="AA68" i="1"/>
  <c r="K57" i="1"/>
  <c r="G61" i="1"/>
  <c r="C43" i="1"/>
  <c r="Y46" i="1"/>
  <c r="Y49" i="1" s="1"/>
  <c r="G169" i="1"/>
  <c r="H150" i="1"/>
  <c r="F139" i="1"/>
  <c r="E146" i="1"/>
  <c r="AB187" i="1"/>
  <c r="AA187" i="1"/>
  <c r="Y187" i="1"/>
  <c r="C192" i="1"/>
  <c r="E195" i="1"/>
  <c r="C73" i="1"/>
  <c r="F90" i="1"/>
  <c r="G90" i="1" s="1"/>
  <c r="H90" i="1" s="1"/>
  <c r="I90" i="1" s="1"/>
  <c r="J90" i="1" s="1"/>
  <c r="K90" i="1" s="1"/>
  <c r="L90" i="1" s="1"/>
  <c r="M90" i="1" s="1"/>
  <c r="N90" i="1" s="1"/>
  <c r="O90" i="1" s="1"/>
  <c r="C90" i="1"/>
  <c r="E136" i="1"/>
  <c r="G196" i="1"/>
  <c r="C24" i="1"/>
  <c r="V171" i="1"/>
  <c r="V172" i="1" s="1"/>
  <c r="C54" i="1"/>
  <c r="H117" i="1"/>
  <c r="C141" i="1"/>
  <c r="AA98" i="1"/>
  <c r="Y98" i="1"/>
  <c r="C113" i="1"/>
  <c r="C159" i="1"/>
  <c r="Y47" i="1"/>
  <c r="C71" i="1"/>
  <c r="AA78" i="1"/>
  <c r="C107" i="1"/>
  <c r="C119" i="1"/>
  <c r="C123" i="1"/>
  <c r="C126" i="1"/>
  <c r="H159" i="1"/>
  <c r="I159" i="1" s="1"/>
  <c r="J159" i="1" s="1"/>
  <c r="K159" i="1" s="1"/>
  <c r="L159" i="1" s="1"/>
  <c r="M159" i="1" s="1"/>
  <c r="N159" i="1" s="1"/>
  <c r="O159" i="1" s="1"/>
  <c r="H161" i="1"/>
  <c r="I161" i="1" s="1"/>
  <c r="J161" i="1" s="1"/>
  <c r="K161" i="1" s="1"/>
  <c r="L161" i="1" s="1"/>
  <c r="M161" i="1" s="1"/>
  <c r="N161" i="1" s="1"/>
  <c r="O161" i="1" s="1"/>
  <c r="C161" i="1"/>
  <c r="AA190" i="1"/>
  <c r="Z190" i="1"/>
  <c r="Y190" i="1"/>
  <c r="J196" i="1"/>
  <c r="AA133" i="1"/>
  <c r="D171" i="1"/>
  <c r="K196" i="1"/>
  <c r="E91" i="1"/>
  <c r="C101" i="1"/>
  <c r="C79" i="1"/>
  <c r="G89" i="1"/>
  <c r="AA99" i="1"/>
  <c r="C156" i="1"/>
  <c r="G165" i="1"/>
  <c r="H165" i="1" s="1"/>
  <c r="I165" i="1" s="1"/>
  <c r="J165" i="1" s="1"/>
  <c r="K165" i="1" s="1"/>
  <c r="L165" i="1" s="1"/>
  <c r="M165" i="1" s="1"/>
  <c r="N165" i="1" s="1"/>
  <c r="O165" i="1" s="1"/>
  <c r="M196" i="1"/>
  <c r="Y48" i="1"/>
  <c r="C128" i="1"/>
  <c r="F132" i="1"/>
  <c r="G132" i="1" s="1"/>
  <c r="H132" i="1" s="1"/>
  <c r="I132" i="1" s="1"/>
  <c r="J132" i="1" s="1"/>
  <c r="K132" i="1" s="1"/>
  <c r="L132" i="1" s="1"/>
  <c r="M132" i="1" s="1"/>
  <c r="N132" i="1" s="1"/>
  <c r="O132" i="1" s="1"/>
  <c r="C132" i="1"/>
  <c r="N196" i="1"/>
  <c r="C158" i="1"/>
  <c r="C66" i="1"/>
  <c r="Y78" i="1"/>
  <c r="C85" i="1"/>
  <c r="C120" i="1"/>
  <c r="C160" i="1"/>
  <c r="Y180" i="1"/>
  <c r="Y184" i="1"/>
  <c r="Z78" i="1"/>
  <c r="Y154" i="1"/>
  <c r="Y76" i="1"/>
  <c r="C162" i="1"/>
  <c r="C163" i="1"/>
  <c r="Y188" i="1"/>
  <c r="Y191" i="1"/>
  <c r="C164" i="1"/>
  <c r="H66" i="3" l="1"/>
  <c r="I66" i="3" s="1"/>
  <c r="C11" i="1"/>
  <c r="J20" i="2"/>
  <c r="J24" i="2" s="1"/>
  <c r="F20" i="2"/>
  <c r="F24" i="2" s="1"/>
  <c r="E24" i="2"/>
  <c r="E18" i="2"/>
  <c r="E27" i="2" s="1"/>
  <c r="F16" i="2"/>
  <c r="F18" i="2" s="1"/>
  <c r="I8" i="3"/>
  <c r="H14" i="3"/>
  <c r="H72" i="3"/>
  <c r="G139" i="1"/>
  <c r="F146" i="1"/>
  <c r="AA132" i="1"/>
  <c r="Y132" i="1"/>
  <c r="AA31" i="1"/>
  <c r="Y31" i="1"/>
  <c r="Y156" i="1"/>
  <c r="AA156" i="1"/>
  <c r="H114" i="1"/>
  <c r="Y73" i="1"/>
  <c r="AA73" i="1"/>
  <c r="C144" i="1"/>
  <c r="Y112" i="1"/>
  <c r="AA112" i="1"/>
  <c r="AA127" i="1"/>
  <c r="Y127" i="1"/>
  <c r="Y22" i="1"/>
  <c r="AA22" i="1"/>
  <c r="I114" i="1"/>
  <c r="AA71" i="1"/>
  <c r="Y71" i="1"/>
  <c r="C143" i="1"/>
  <c r="AA121" i="1"/>
  <c r="Y121" i="1"/>
  <c r="F33" i="1"/>
  <c r="AA160" i="1"/>
  <c r="Y160" i="1"/>
  <c r="AA113" i="1"/>
  <c r="Y113" i="1"/>
  <c r="E196" i="1"/>
  <c r="E198" i="1" s="1"/>
  <c r="F198" i="1" s="1"/>
  <c r="G198" i="1" s="1"/>
  <c r="H198" i="1" s="1"/>
  <c r="I198" i="1" s="1"/>
  <c r="J198" i="1" s="1"/>
  <c r="K198" i="1" s="1"/>
  <c r="L198" i="1" s="1"/>
  <c r="M198" i="1" s="1"/>
  <c r="N198" i="1" s="1"/>
  <c r="O198" i="1" s="1"/>
  <c r="C195" i="1"/>
  <c r="C196" i="1" s="1"/>
  <c r="Y108" i="1"/>
  <c r="Z108" i="1"/>
  <c r="AB108" i="1"/>
  <c r="AA108" i="1"/>
  <c r="Y84" i="1"/>
  <c r="AA84" i="1"/>
  <c r="AA28" i="1"/>
  <c r="Y28" i="1"/>
  <c r="C83" i="1"/>
  <c r="AA106" i="1"/>
  <c r="Y106" i="1"/>
  <c r="J114" i="1"/>
  <c r="K105" i="1"/>
  <c r="AB69" i="1"/>
  <c r="AA69" i="1"/>
  <c r="Y69" i="1"/>
  <c r="AA81" i="1"/>
  <c r="Y81" i="1"/>
  <c r="Y82" i="1"/>
  <c r="AA82" i="1"/>
  <c r="AA54" i="1"/>
  <c r="Y54" i="1"/>
  <c r="AA157" i="1"/>
  <c r="Y157" i="1"/>
  <c r="AA162" i="1"/>
  <c r="Y162" i="1"/>
  <c r="H14" i="1"/>
  <c r="G16" i="1"/>
  <c r="G17" i="1" s="1"/>
  <c r="AA166" i="1"/>
  <c r="Y166" i="1"/>
  <c r="AA145" i="1"/>
  <c r="Y145" i="1"/>
  <c r="AA90" i="1"/>
  <c r="Y90" i="1"/>
  <c r="AA135" i="1"/>
  <c r="Y135" i="1"/>
  <c r="AA159" i="1"/>
  <c r="Y159" i="1"/>
  <c r="AB120" i="1"/>
  <c r="AA120" i="1"/>
  <c r="Y120" i="1"/>
  <c r="G114" i="1"/>
  <c r="AA23" i="1"/>
  <c r="Y23" i="1"/>
  <c r="AA109" i="1"/>
  <c r="Y109" i="1"/>
  <c r="AA24" i="1"/>
  <c r="Y24" i="1"/>
  <c r="H169" i="1"/>
  <c r="I150" i="1"/>
  <c r="AB128" i="1"/>
  <c r="AA128" i="1"/>
  <c r="Y128" i="1"/>
  <c r="E147" i="1"/>
  <c r="Q11" i="1"/>
  <c r="Q17" i="1" s="1"/>
  <c r="Q33" i="1" s="1"/>
  <c r="R7" i="1"/>
  <c r="G86" i="1"/>
  <c r="H61" i="1"/>
  <c r="AA161" i="1"/>
  <c r="Y161" i="1"/>
  <c r="AA85" i="1"/>
  <c r="Y85" i="1"/>
  <c r="Y119" i="1"/>
  <c r="AA119" i="1"/>
  <c r="G118" i="1"/>
  <c r="F136" i="1"/>
  <c r="F147" i="1" s="1"/>
  <c r="F171" i="1" s="1"/>
  <c r="AA163" i="1"/>
  <c r="Y163" i="1"/>
  <c r="C57" i="1"/>
  <c r="Z43" i="1"/>
  <c r="AB43" i="1"/>
  <c r="AA43" i="1"/>
  <c r="Y43" i="1"/>
  <c r="C134" i="1"/>
  <c r="AA125" i="1"/>
  <c r="Y125" i="1"/>
  <c r="Z192" i="1"/>
  <c r="Y192" i="1"/>
  <c r="AA192" i="1"/>
  <c r="AB192" i="1"/>
  <c r="F91" i="1"/>
  <c r="AA79" i="1"/>
  <c r="Y79" i="1"/>
  <c r="AA141" i="1"/>
  <c r="Y141" i="1"/>
  <c r="C165" i="1"/>
  <c r="AA25" i="1"/>
  <c r="Y25" i="1"/>
  <c r="AA74" i="1"/>
  <c r="Y74" i="1"/>
  <c r="AA21" i="1"/>
  <c r="Y21" i="1"/>
  <c r="AA168" i="1"/>
  <c r="Y168" i="1"/>
  <c r="Y107" i="1"/>
  <c r="AA107" i="1"/>
  <c r="E171" i="1"/>
  <c r="E172" i="1" s="1"/>
  <c r="F32" i="1"/>
  <c r="G20" i="1"/>
  <c r="AA142" i="1"/>
  <c r="Y142" i="1"/>
  <c r="D174" i="1"/>
  <c r="AA70" i="1"/>
  <c r="Y70" i="1"/>
  <c r="AA122" i="1"/>
  <c r="Y122" i="1"/>
  <c r="Z122" i="1"/>
  <c r="H89" i="1"/>
  <c r="G91" i="1"/>
  <c r="AA164" i="1"/>
  <c r="Y164" i="1"/>
  <c r="AA66" i="1"/>
  <c r="Y66" i="1"/>
  <c r="AA126" i="1"/>
  <c r="Y126" i="1"/>
  <c r="AA158" i="1"/>
  <c r="Y158" i="1"/>
  <c r="AA101" i="1"/>
  <c r="Z101" i="1"/>
  <c r="Y101" i="1"/>
  <c r="AB101" i="1"/>
  <c r="AA123" i="1"/>
  <c r="Y123" i="1"/>
  <c r="I117" i="1"/>
  <c r="C111" i="1"/>
  <c r="C140" i="1"/>
  <c r="C167" i="1"/>
  <c r="F27" i="2" l="1"/>
  <c r="I14" i="3"/>
  <c r="H73" i="3"/>
  <c r="I73" i="3" s="1"/>
  <c r="AB57" i="1"/>
  <c r="AA57" i="1"/>
  <c r="Z57" i="1"/>
  <c r="Y57" i="1"/>
  <c r="AA83" i="1"/>
  <c r="Y83" i="1"/>
  <c r="AA144" i="1"/>
  <c r="Y144" i="1"/>
  <c r="G33" i="1"/>
  <c r="I169" i="1"/>
  <c r="J150" i="1"/>
  <c r="H139" i="1"/>
  <c r="G146" i="1"/>
  <c r="Y140" i="1"/>
  <c r="AA140" i="1"/>
  <c r="E174" i="1"/>
  <c r="Y143" i="1"/>
  <c r="AA143" i="1"/>
  <c r="H91" i="1"/>
  <c r="I89" i="1"/>
  <c r="Y167" i="1"/>
  <c r="AA167" i="1"/>
  <c r="F172" i="1"/>
  <c r="R11" i="1"/>
  <c r="R17" i="1" s="1"/>
  <c r="R33" i="1" s="1"/>
  <c r="S7" i="1"/>
  <c r="T7" i="1" s="1"/>
  <c r="H16" i="1"/>
  <c r="H17" i="1" s="1"/>
  <c r="I14" i="1"/>
  <c r="L105" i="1"/>
  <c r="K114" i="1"/>
  <c r="AB111" i="1"/>
  <c r="AA111" i="1"/>
  <c r="Y111" i="1"/>
  <c r="AB134" i="1"/>
  <c r="AA134" i="1"/>
  <c r="Y134" i="1"/>
  <c r="H20" i="1"/>
  <c r="G32" i="1"/>
  <c r="H86" i="1"/>
  <c r="I61" i="1"/>
  <c r="H118" i="1"/>
  <c r="G136" i="1"/>
  <c r="G147" i="1" s="1"/>
  <c r="G171" i="1" s="1"/>
  <c r="AA165" i="1"/>
  <c r="Y165" i="1"/>
  <c r="J117" i="1"/>
  <c r="F174" i="1" l="1"/>
  <c r="G172" i="1"/>
  <c r="G174" i="1" s="1"/>
  <c r="J169" i="1"/>
  <c r="K150" i="1"/>
  <c r="H33" i="1"/>
  <c r="H146" i="1"/>
  <c r="I139" i="1"/>
  <c r="L114" i="1"/>
  <c r="M105" i="1"/>
  <c r="I86" i="1"/>
  <c r="J61" i="1"/>
  <c r="U7" i="1"/>
  <c r="V7" i="1" s="1"/>
  <c r="T11" i="1"/>
  <c r="I20" i="1"/>
  <c r="H32" i="1"/>
  <c r="K117" i="1"/>
  <c r="I91" i="1"/>
  <c r="J89" i="1"/>
  <c r="I118" i="1"/>
  <c r="H136" i="1"/>
  <c r="H147" i="1" s="1"/>
  <c r="H171" i="1" s="1"/>
  <c r="I16" i="1"/>
  <c r="I17" i="1" s="1"/>
  <c r="J14" i="1"/>
  <c r="J86" i="1" l="1"/>
  <c r="K61" i="1"/>
  <c r="J118" i="1"/>
  <c r="I136" i="1"/>
  <c r="I147" i="1" s="1"/>
  <c r="I171" i="1" s="1"/>
  <c r="M114" i="1"/>
  <c r="N105" i="1"/>
  <c r="K89" i="1"/>
  <c r="J91" i="1"/>
  <c r="L117" i="1"/>
  <c r="U11" i="1"/>
  <c r="AA11" i="1" s="1"/>
  <c r="T17" i="1"/>
  <c r="W7" i="1"/>
  <c r="V11" i="1"/>
  <c r="I146" i="1"/>
  <c r="J139" i="1"/>
  <c r="H172" i="1"/>
  <c r="H174" i="1" s="1"/>
  <c r="K169" i="1"/>
  <c r="L150" i="1"/>
  <c r="J20" i="1"/>
  <c r="I32" i="1"/>
  <c r="I33" i="1" s="1"/>
  <c r="I172" i="1" s="1"/>
  <c r="J16" i="1"/>
  <c r="J17" i="1" s="1"/>
  <c r="K14" i="1"/>
  <c r="I174" i="1" l="1"/>
  <c r="K16" i="1"/>
  <c r="K17" i="1" s="1"/>
  <c r="L14" i="1"/>
  <c r="M117" i="1"/>
  <c r="N114" i="1"/>
  <c r="O105" i="1"/>
  <c r="U17" i="1"/>
  <c r="T33" i="1"/>
  <c r="U33" i="1" s="1"/>
  <c r="L169" i="1"/>
  <c r="M150" i="1"/>
  <c r="K118" i="1"/>
  <c r="J136" i="1"/>
  <c r="V17" i="1"/>
  <c r="V33" i="1" s="1"/>
  <c r="Y11" i="1"/>
  <c r="K20" i="1"/>
  <c r="J32" i="1"/>
  <c r="J33" i="1" s="1"/>
  <c r="L89" i="1"/>
  <c r="K91" i="1"/>
  <c r="J146" i="1"/>
  <c r="K139" i="1"/>
  <c r="K86" i="1"/>
  <c r="L61" i="1"/>
  <c r="X7" i="1"/>
  <c r="W11" i="1"/>
  <c r="N117" i="1" l="1"/>
  <c r="K146" i="1"/>
  <c r="L139" i="1"/>
  <c r="O114" i="1"/>
  <c r="C105" i="1"/>
  <c r="M89" i="1"/>
  <c r="L91" i="1"/>
  <c r="L20" i="1"/>
  <c r="K32" i="1"/>
  <c r="K33" i="1" s="1"/>
  <c r="K172" i="1" s="1"/>
  <c r="L16" i="1"/>
  <c r="L17" i="1" s="1"/>
  <c r="M14" i="1"/>
  <c r="Y7" i="1"/>
  <c r="Z7" i="1" s="1"/>
  <c r="AA7" i="1" s="1"/>
  <c r="AB7" i="1" s="1"/>
  <c r="AC7" i="1" s="1"/>
  <c r="X11" i="1"/>
  <c r="L118" i="1"/>
  <c r="K136" i="1"/>
  <c r="K147" i="1" s="1"/>
  <c r="K171" i="1" s="1"/>
  <c r="W17" i="1"/>
  <c r="W33" i="1"/>
  <c r="AB11" i="1"/>
  <c r="J147" i="1"/>
  <c r="J171" i="1" s="1"/>
  <c r="J172" i="1" s="1"/>
  <c r="J174" i="1" s="1"/>
  <c r="M61" i="1"/>
  <c r="L86" i="1"/>
  <c r="M169" i="1"/>
  <c r="N150" i="1"/>
  <c r="K174" i="1" l="1"/>
  <c r="M91" i="1"/>
  <c r="N89" i="1"/>
  <c r="L146" i="1"/>
  <c r="M139" i="1"/>
  <c r="O117" i="1"/>
  <c r="C117" i="1"/>
  <c r="M118" i="1"/>
  <c r="L136" i="1"/>
  <c r="L147" i="1" s="1"/>
  <c r="L171" i="1" s="1"/>
  <c r="N169" i="1"/>
  <c r="O150" i="1"/>
  <c r="M86" i="1"/>
  <c r="N61" i="1"/>
  <c r="M20" i="1"/>
  <c r="L32" i="1"/>
  <c r="L33" i="1" s="1"/>
  <c r="L172" i="1" s="1"/>
  <c r="C114" i="1"/>
  <c r="AA105" i="1"/>
  <c r="Y105" i="1"/>
  <c r="X17" i="1"/>
  <c r="X33" i="1"/>
  <c r="Z11" i="1"/>
  <c r="AC11" i="1"/>
  <c r="AD7" i="1"/>
  <c r="AD11" i="1" s="1"/>
  <c r="M16" i="1"/>
  <c r="M17" i="1" s="1"/>
  <c r="N14" i="1"/>
  <c r="AC33" i="1" l="1"/>
  <c r="AC17" i="1"/>
  <c r="N16" i="1"/>
  <c r="N17" i="1" s="1"/>
  <c r="O14" i="1"/>
  <c r="O169" i="1"/>
  <c r="C150" i="1"/>
  <c r="C169" i="1" s="1"/>
  <c r="AD33" i="1"/>
  <c r="AD17" i="1"/>
  <c r="N118" i="1"/>
  <c r="M136" i="1"/>
  <c r="M147" i="1" s="1"/>
  <c r="M171" i="1" s="1"/>
  <c r="Y117" i="1"/>
  <c r="AA117" i="1"/>
  <c r="M146" i="1"/>
  <c r="N139" i="1"/>
  <c r="AA114" i="1"/>
  <c r="Z114" i="1"/>
  <c r="Y114" i="1"/>
  <c r="AB114" i="1"/>
  <c r="N91" i="1"/>
  <c r="O89" i="1"/>
  <c r="N20" i="1"/>
  <c r="M32" i="1"/>
  <c r="M33" i="1" s="1"/>
  <c r="M172" i="1" s="1"/>
  <c r="O61" i="1"/>
  <c r="N86" i="1"/>
  <c r="L174" i="1"/>
  <c r="O118" i="1" l="1"/>
  <c r="N136" i="1"/>
  <c r="N147" i="1" s="1"/>
  <c r="N171" i="1" s="1"/>
  <c r="O20" i="1"/>
  <c r="N32" i="1"/>
  <c r="N33" i="1"/>
  <c r="N172" i="1" s="1"/>
  <c r="AB169" i="1"/>
  <c r="AA169" i="1"/>
  <c r="Z169" i="1"/>
  <c r="Y169" i="1"/>
  <c r="O91" i="1"/>
  <c r="C89" i="1"/>
  <c r="O16" i="1"/>
  <c r="O17" i="1" s="1"/>
  <c r="C14" i="1"/>
  <c r="N146" i="1"/>
  <c r="O139" i="1"/>
  <c r="M174" i="1"/>
  <c r="O86" i="1"/>
  <c r="C61" i="1"/>
  <c r="Y61" i="1" l="1"/>
  <c r="AA61" i="1"/>
  <c r="C86" i="1"/>
  <c r="O146" i="1"/>
  <c r="C139" i="1"/>
  <c r="AA14" i="1"/>
  <c r="Y14" i="1"/>
  <c r="C16" i="1"/>
  <c r="C91" i="1"/>
  <c r="AA89" i="1"/>
  <c r="Y89" i="1"/>
  <c r="N174" i="1"/>
  <c r="O32" i="1"/>
  <c r="O33" i="1" s="1"/>
  <c r="C20" i="1"/>
  <c r="C118" i="1"/>
  <c r="O136" i="1"/>
  <c r="AA91" i="1" l="1"/>
  <c r="Y91" i="1"/>
  <c r="Y86" i="1"/>
  <c r="AB86" i="1"/>
  <c r="AA86" i="1"/>
  <c r="Z86" i="1"/>
  <c r="AA16" i="1"/>
  <c r="Y16" i="1"/>
  <c r="C17" i="1"/>
  <c r="AA139" i="1"/>
  <c r="Y139" i="1"/>
  <c r="C146" i="1"/>
  <c r="O147" i="1"/>
  <c r="O171" i="1" s="1"/>
  <c r="C171" i="1" s="1"/>
  <c r="AA118" i="1"/>
  <c r="Y118" i="1"/>
  <c r="C136" i="1"/>
  <c r="C32" i="1"/>
  <c r="AA20" i="1"/>
  <c r="AA32" i="1" s="1"/>
  <c r="Y20" i="1"/>
  <c r="Y32" i="1" s="1"/>
  <c r="AB20" i="1"/>
  <c r="AB32" i="1" s="1"/>
  <c r="AA146" i="1" l="1"/>
  <c r="Y146" i="1"/>
  <c r="C33" i="1"/>
  <c r="AB17" i="1"/>
  <c r="AA17" i="1"/>
  <c r="Z17" i="1"/>
  <c r="Y17" i="1"/>
  <c r="AB136" i="1"/>
  <c r="AB171" i="1" s="1"/>
  <c r="AA136" i="1"/>
  <c r="AA171" i="1" s="1"/>
  <c r="Y136" i="1"/>
  <c r="Y171" i="1" s="1"/>
  <c r="Z136" i="1"/>
  <c r="C147" i="1"/>
  <c r="Z171" i="1"/>
  <c r="O172" i="1"/>
  <c r="AA147" i="1" l="1"/>
  <c r="Z147" i="1"/>
  <c r="Y147" i="1"/>
  <c r="AB147" i="1"/>
  <c r="C172" i="1"/>
  <c r="O174" i="1"/>
  <c r="AB33" i="1"/>
  <c r="Z33" i="1"/>
  <c r="AA33" i="1"/>
  <c r="Y33" i="1"/>
  <c r="AA172" i="1" l="1"/>
  <c r="Y17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Natisha Pratt</author>
    <author>Juli Garvey</author>
  </authors>
  <commentList>
    <comment ref="I62" authorId="0" shapeId="0" xr:uid="{2E17F722-4AD7-488A-B6F9-6DB66CB62656}">
      <text>
        <r>
          <rPr>
            <b/>
            <sz val="9"/>
            <color indexed="81"/>
            <rFont val="Tahoma"/>
            <family val="2"/>
          </rPr>
          <t>Natisha Pratt:</t>
        </r>
        <r>
          <rPr>
            <sz val="9"/>
            <color indexed="81"/>
            <rFont val="Tahoma"/>
            <family val="2"/>
          </rPr>
          <t xml:space="preserve">
Paid Annual up front </t>
        </r>
      </text>
    </comment>
    <comment ref="C78" authorId="0" shapeId="0" xr:uid="{568D47A9-5342-47D1-B635-E3B188F06FE6}">
      <text>
        <r>
          <rPr>
            <b/>
            <sz val="9"/>
            <color indexed="81"/>
            <rFont val="Tahoma"/>
            <family val="2"/>
          </rPr>
          <t>Natisha Pratt:</t>
        </r>
        <r>
          <rPr>
            <sz val="9"/>
            <color indexed="81"/>
            <rFont val="Tahoma"/>
            <family val="2"/>
          </rPr>
          <t xml:space="preserve">
$12 per home unit (228)</t>
        </r>
      </text>
    </comment>
    <comment ref="C198" authorId="1" shapeId="0" xr:uid="{CE5D58E8-B1FE-4C31-AB2A-BE6BA8A70042}">
      <text>
        <r>
          <rPr>
            <b/>
            <sz val="9"/>
            <color indexed="81"/>
            <rFont val="Tahoma"/>
            <family val="2"/>
          </rPr>
          <t xml:space="preserve">Estimated Beginning Balance as of 1/1/2025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Loc Le</author>
  </authors>
  <commentList>
    <comment ref="H2" authorId="0" shapeId="0" xr:uid="{BF9FC005-9298-4DAF-BCC4-1C45C39E5752}">
      <text>
        <r>
          <rPr>
            <b/>
            <sz val="9"/>
            <color indexed="81"/>
            <rFont val="Tahoma"/>
            <family val="2"/>
          </rPr>
          <t>Loc Le:</t>
        </r>
        <r>
          <rPr>
            <sz val="9"/>
            <color indexed="81"/>
            <rFont val="Tahoma"/>
            <family val="2"/>
          </rPr>
          <t xml:space="preserve">
Proposed budget #s is with 5% increase on dues. The RR contribution is a part of the total dues. </t>
        </r>
      </text>
    </comment>
    <comment ref="C4" authorId="0" shapeId="0" xr:uid="{F78136E7-B0ED-4EC1-85B1-2A79D873FE2F}">
      <text>
        <r>
          <rPr>
            <b/>
            <sz val="9"/>
            <color indexed="81"/>
            <rFont val="Tahoma"/>
            <family val="2"/>
          </rPr>
          <t>Loc Le:</t>
        </r>
        <r>
          <rPr>
            <sz val="9"/>
            <color indexed="81"/>
            <rFont val="Tahoma"/>
            <family val="2"/>
          </rPr>
          <t xml:space="preserve">
Is this numbers w/o the RR contribution?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Loc Le</author>
  </authors>
  <commentList>
    <comment ref="F3" authorId="0" shapeId="0" xr:uid="{F4A55FA4-8F9A-4056-A7AE-0FF43DFD4A12}">
      <text>
        <r>
          <rPr>
            <b/>
            <sz val="9"/>
            <color indexed="81"/>
            <rFont val="Tahoma"/>
            <family val="2"/>
          </rPr>
          <t>Loc Le:</t>
        </r>
        <r>
          <rPr>
            <sz val="9"/>
            <color indexed="81"/>
            <rFont val="Tahoma"/>
            <family val="2"/>
          </rPr>
          <t xml:space="preserve">
Is this the total dues collected monthly?</t>
        </r>
      </text>
    </comment>
    <comment ref="A17" authorId="0" shapeId="0" xr:uid="{B9777C16-BEBB-4C09-99B8-1922524371EB}">
      <text>
        <r>
          <rPr>
            <b/>
            <sz val="9"/>
            <color indexed="81"/>
            <rFont val="Tahoma"/>
            <family val="2"/>
          </rPr>
          <t>Loc Le:</t>
        </r>
        <r>
          <rPr>
            <sz val="9"/>
            <color indexed="81"/>
            <rFont val="Tahoma"/>
            <family val="2"/>
          </rPr>
          <t xml:space="preserve">
Do we know if these 24 units still qualify for the 40% reduce due? </t>
        </r>
      </text>
    </comment>
  </commentList>
</comments>
</file>

<file path=xl/sharedStrings.xml><?xml version="1.0" encoding="utf-8"?>
<sst xmlns="http://schemas.openxmlformats.org/spreadsheetml/2006/main" count="574" uniqueCount="329">
  <si>
    <t>Sept 2011 through August 2012</t>
  </si>
  <si>
    <t>Molly's added columns</t>
  </si>
  <si>
    <t>Total</t>
  </si>
  <si>
    <t> Original</t>
  </si>
  <si>
    <t>Budget to Budget</t>
  </si>
  <si>
    <t>Budget to Actual</t>
  </si>
  <si>
    <t>  </t>
  </si>
  <si>
    <t>Account</t>
  </si>
  <si>
    <t>January</t>
  </si>
  <si>
    <t>February</t>
  </si>
  <si>
    <t>March</t>
  </si>
  <si>
    <t>April</t>
  </si>
  <si>
    <t>May</t>
  </si>
  <si>
    <t>June</t>
  </si>
  <si>
    <t>July</t>
  </si>
  <si>
    <t>August</t>
  </si>
  <si>
    <t>September</t>
  </si>
  <si>
    <t>October</t>
  </si>
  <si>
    <t>November</t>
  </si>
  <si>
    <t>December</t>
  </si>
  <si>
    <t>12 Month
History</t>
  </si>
  <si>
    <t>2007
Budget</t>
  </si>
  <si>
    <t>2006 
Actual</t>
  </si>
  <si>
    <t>% Change</t>
  </si>
  <si>
    <t>2012 YTD</t>
  </si>
  <si>
    <t>2012 YTD Annualized</t>
  </si>
  <si>
    <t>2012 Original Budget</t>
  </si>
  <si>
    <t> Actual</t>
  </si>
  <si>
    <t> Budget</t>
  </si>
  <si>
    <t>% change</t>
  </si>
  <si>
    <t> $Variance</t>
  </si>
  <si>
    <t> %Variance</t>
  </si>
  <si>
    <t>Owners Association Dues</t>
  </si>
  <si>
    <t>Dues - Partnerships</t>
  </si>
  <si>
    <t>Dues - Homeowners</t>
  </si>
  <si>
    <t>Dues - Affordable Homeowners</t>
  </si>
  <si>
    <t>Dues - Trenton Terrace</t>
  </si>
  <si>
    <t>Total Owners Association Dues</t>
  </si>
  <si>
    <t>They didn't grab our recycling contact Monday. I called that evening and someone said they'd come by. It's full and we'd appreciate it if someone could come by.</t>
  </si>
  <si>
    <t>Vacancies</t>
  </si>
  <si>
    <t>Apartment Vacancies</t>
  </si>
  <si>
    <t>Rent Concessions</t>
  </si>
  <si>
    <t>Less Vacancies</t>
  </si>
  <si>
    <t>Net Rental Income</t>
  </si>
  <si>
    <t>Non-Rental Income</t>
  </si>
  <si>
    <t>Other Income</t>
  </si>
  <si>
    <t>0%</t>
  </si>
  <si>
    <t>N/A</t>
  </si>
  <si>
    <t>Utility Allowance Revenue</t>
  </si>
  <si>
    <t>Tenant Utility Income</t>
  </si>
  <si>
    <t>Vending &amp; Phone Income</t>
  </si>
  <si>
    <t>Laundry Income</t>
  </si>
  <si>
    <t>Commercial Reimbursement Income</t>
  </si>
  <si>
    <t>NSF &amp; Late Charges</t>
  </si>
  <si>
    <t>Damages &amp; Cleaning Charges</t>
  </si>
  <si>
    <t>Tenant Screening Charges</t>
  </si>
  <si>
    <t>Bad Debt Recovery</t>
  </si>
  <si>
    <t>4990-20-00</t>
  </si>
  <si>
    <t>Interest Income - Bank Accounts</t>
  </si>
  <si>
    <t>4990-30-00</t>
  </si>
  <si>
    <t>Interest Income - Bond Funds</t>
  </si>
  <si>
    <t>Total Non-Rental Income</t>
  </si>
  <si>
    <t>Total Income</t>
  </si>
  <si>
    <t>Payroll</t>
  </si>
  <si>
    <t>Manager Salary &amp; Wages</t>
  </si>
  <si>
    <t>Assistant Manager Salary &amp; Wages</t>
  </si>
  <si>
    <t>Leasing Consultant Salary &amp; Wages</t>
  </si>
  <si>
    <t>Desk Help Salary &amp; Wages</t>
  </si>
  <si>
    <t>All Admin Payroll Taxes</t>
  </si>
  <si>
    <t>All Admin Employee Benefits</t>
  </si>
  <si>
    <t>All Admin Workers Compensation</t>
  </si>
  <si>
    <t>Total Outside Administrative Payroll Expenses</t>
  </si>
  <si>
    <t>Maintenance Salary &amp; Wages</t>
  </si>
  <si>
    <t>Groundskeeper Salary &amp; Wages</t>
  </si>
  <si>
    <t>Housekeeper Salary &amp; Wages</t>
  </si>
  <si>
    <t>Painter Salary &amp; Wages</t>
  </si>
  <si>
    <t>All Maint Payroll Taxes</t>
  </si>
  <si>
    <t>All Maint Employee Benefits</t>
  </si>
  <si>
    <t>All Maint Workers Compensation</t>
  </si>
  <si>
    <t>Total Outside Maintenance Payroll Expenses</t>
  </si>
  <si>
    <t>Temporary Help</t>
  </si>
  <si>
    <t>Employee Bonuses</t>
  </si>
  <si>
    <t>Apartment Value Compensation</t>
  </si>
  <si>
    <t>Total Labor Expense</t>
  </si>
  <si>
    <t>Administrative Expense</t>
  </si>
  <si>
    <t>Audit Expense</t>
  </si>
  <si>
    <t xml:space="preserve">Advertising </t>
  </si>
  <si>
    <t>Software</t>
  </si>
  <si>
    <t>Bad Debt Expense</t>
  </si>
  <si>
    <t>6045-00-00</t>
  </si>
  <si>
    <t>Bank Charges</t>
  </si>
  <si>
    <t>Courtesy Patrol/Protective Services</t>
  </si>
  <si>
    <t>6065-00-00</t>
  </si>
  <si>
    <t>Dues and Membership</t>
  </si>
  <si>
    <t>Equipment Rental - Office/Furniture</t>
  </si>
  <si>
    <t>Office Equipment/Furniture</t>
  </si>
  <si>
    <t>Equipment Maintenance - Office</t>
  </si>
  <si>
    <t>HAP Management Fee</t>
  </si>
  <si>
    <t>Investor Service Fee</t>
  </si>
  <si>
    <t>Legal Expense</t>
  </si>
  <si>
    <t>LIHTC Assessment</t>
  </si>
  <si>
    <t>OAHTC Admin Fee</t>
  </si>
  <si>
    <t>Office Supplies\Postage\Printing</t>
  </si>
  <si>
    <t>Other Administrative Expense</t>
  </si>
  <si>
    <t>Other Professional Services</t>
  </si>
  <si>
    <t>Outside Management Fees</t>
  </si>
  <si>
    <t xml:space="preserve">General Partnership Admin Fee </t>
  </si>
  <si>
    <t>Telephone\Answering Service\Pagers</t>
  </si>
  <si>
    <t>Tenant Screening</t>
  </si>
  <si>
    <t>Employee Training</t>
  </si>
  <si>
    <t>Mileage</t>
  </si>
  <si>
    <t>Trustee Fees</t>
  </si>
  <si>
    <t>6141-00-00</t>
  </si>
  <si>
    <t>Bond Remarketing Fee - New Columbia only</t>
  </si>
  <si>
    <t>Total Administrative Expense</t>
  </si>
  <si>
    <t xml:space="preserve"> Tenant Services</t>
  </si>
  <si>
    <t>Contract Tenant Services</t>
  </si>
  <si>
    <t xml:space="preserve">Services - St. Francis </t>
  </si>
  <si>
    <t>Total Tenant Services</t>
  </si>
  <si>
    <t xml:space="preserve"> Utilities</t>
  </si>
  <si>
    <t>Water</t>
  </si>
  <si>
    <t>Electricity</t>
  </si>
  <si>
    <t>Gas</t>
  </si>
  <si>
    <t>Garbage</t>
  </si>
  <si>
    <t>Cable TV</t>
  </si>
  <si>
    <t>Sewer</t>
  </si>
  <si>
    <t>Turnover Utilities</t>
  </si>
  <si>
    <t>Total Utilities</t>
  </si>
  <si>
    <t>Routine Maintenance</t>
  </si>
  <si>
    <t xml:space="preserve"> Maintenance Materials</t>
  </si>
  <si>
    <t>Maint Mtrls - Cleaning</t>
  </si>
  <si>
    <t>Maint Mtrls - Electrical</t>
  </si>
  <si>
    <t>Maint Mtrls - Fountain/Pool</t>
  </si>
  <si>
    <t>Maint Mtrls - Hardware</t>
  </si>
  <si>
    <t>Maint Mtrls - Heating &amp; Air Cond</t>
  </si>
  <si>
    <t>Maint Mtrls - Other</t>
  </si>
  <si>
    <t>Maint Mtrls - Plumbing</t>
  </si>
  <si>
    <t>Maint Mtrls - Uniforms</t>
  </si>
  <si>
    <t>Maint Mtrls - Landscape  Equipment/Products</t>
  </si>
  <si>
    <t>Total Maint Mtrls</t>
  </si>
  <si>
    <t>Maintenance Contracts &amp; Services</t>
  </si>
  <si>
    <t>Maint Contracts - Appliance Repair</t>
  </si>
  <si>
    <t>Maint Contracts - Carpentry/ Fence Repair</t>
  </si>
  <si>
    <t>Maint Contracts - Carpeting/Vinyl Cleaning</t>
  </si>
  <si>
    <t>Maint Contracts - Drapery/Blind Clean/Replace</t>
  </si>
  <si>
    <t>Maint Contracts - Door/Window Replacement &amp; Repair</t>
  </si>
  <si>
    <t>Maint Contracts - Electrical</t>
  </si>
  <si>
    <t>Maint Contracts - Elevator</t>
  </si>
  <si>
    <t>Maint Contracts - Exterminating</t>
  </si>
  <si>
    <t>Maint Contracts - Fountain/Pool</t>
  </si>
  <si>
    <t>Maint Contracts - Fire Exting/Sprinklers</t>
  </si>
  <si>
    <t>Maint Contracts - Gutters</t>
  </si>
  <si>
    <t>Maint Contracts - Heat &amp; Air</t>
  </si>
  <si>
    <t>6430-25-00</t>
  </si>
  <si>
    <t>Maint Contracts-Electrical</t>
  </si>
  <si>
    <t>6430-29-00</t>
  </si>
  <si>
    <t>Maint Contracts-Extermination</t>
  </si>
  <si>
    <t>Maint Contracts - Landscape</t>
  </si>
  <si>
    <t>Maint Contracts - Janitorial/Cleaning</t>
  </si>
  <si>
    <t>Maint Contracts - Misc.</t>
  </si>
  <si>
    <t>Maint Contracts - Plumbing</t>
  </si>
  <si>
    <t>Maint Contracts - Windows Cleaning</t>
  </si>
  <si>
    <t>Total Maint Contracts &amp; Services</t>
  </si>
  <si>
    <t xml:space="preserve">Turnover </t>
  </si>
  <si>
    <t xml:space="preserve">Turnover - Appliances Parts </t>
  </si>
  <si>
    <t>Turnover - Carpet/Vinyl Cleaning Contract/Supplies</t>
  </si>
  <si>
    <t>Turnover - Drapery/Blind Clean/Replace</t>
  </si>
  <si>
    <t>Turnover - Parts</t>
  </si>
  <si>
    <t>Turnover - Painting Contract/Supplies</t>
  </si>
  <si>
    <t>Turnover - Cleaning Contract/Supplies</t>
  </si>
  <si>
    <t>Turnover - Resurfacing Contract</t>
  </si>
  <si>
    <t>Total Turnover</t>
  </si>
  <si>
    <t>Total Routine Maintenance and Turnover</t>
  </si>
  <si>
    <t>General Expenses</t>
  </si>
  <si>
    <t>Insurance - General Liability &amp; Property</t>
  </si>
  <si>
    <t>Insurance - Errors &amp; Omissions</t>
  </si>
  <si>
    <t>Payments In Lieu Of Taxes</t>
  </si>
  <si>
    <t>Misc. Taxes, Licenses, Permits</t>
  </si>
  <si>
    <t>Property Taxes</t>
  </si>
  <si>
    <t>Interest Expense - Mortgage</t>
  </si>
  <si>
    <t>Int Expense - Bond</t>
  </si>
  <si>
    <t>Int Expense - Other</t>
  </si>
  <si>
    <t>6660-50-00</t>
  </si>
  <si>
    <t>Int Expense -Deferred</t>
  </si>
  <si>
    <t>Depreciation Expense - Misc</t>
  </si>
  <si>
    <t>6670-12-00</t>
  </si>
  <si>
    <t>Depreciation Expense-Site Improvements</t>
  </si>
  <si>
    <t>6670-20-00</t>
  </si>
  <si>
    <t>Depreciation Expense-Dwelling Structures</t>
  </si>
  <si>
    <t>6670-25-00</t>
  </si>
  <si>
    <t>Depreciation Expense-Dwelling Equipment</t>
  </si>
  <si>
    <t>6670-30-00</t>
  </si>
  <si>
    <t>Depreciation Expense-Non Dwelling Structures</t>
  </si>
  <si>
    <t>6670-35-00</t>
  </si>
  <si>
    <t xml:space="preserve">Depreciation Expense-Non Dwelling Equipment </t>
  </si>
  <si>
    <t>Amortization Expense</t>
  </si>
  <si>
    <t>Land Lease Expense (Hamilton West and New Columbia)</t>
  </si>
  <si>
    <t>Utility Allowance Reimbursement</t>
  </si>
  <si>
    <t>Total General Expenses</t>
  </si>
  <si>
    <t>Total Expenses</t>
  </si>
  <si>
    <t>Net Income (Loss)</t>
  </si>
  <si>
    <t>YE cash flow</t>
  </si>
  <si>
    <t xml:space="preserve">Projected Operating Cash Balance </t>
  </si>
  <si>
    <t>Year End Balance</t>
  </si>
  <si>
    <t>Non- Recurring Expenses</t>
  </si>
  <si>
    <t>Appliances</t>
  </si>
  <si>
    <t>Maintenance Equipment</t>
  </si>
  <si>
    <t>Office Equipment</t>
  </si>
  <si>
    <t>System Buidling Improvements- Storm Water</t>
  </si>
  <si>
    <t>6910-05-00</t>
  </si>
  <si>
    <t>System Building Improvements</t>
  </si>
  <si>
    <t>6910-08-00</t>
  </si>
  <si>
    <t xml:space="preserve">Exterior/Common Area Improvements -Pocket Park </t>
  </si>
  <si>
    <t>Interior Building Improvements</t>
  </si>
  <si>
    <t>Door and Window</t>
  </si>
  <si>
    <t>Floor Coverings</t>
  </si>
  <si>
    <t>Land Improvements</t>
  </si>
  <si>
    <t>Paint Exterior</t>
  </si>
  <si>
    <t>6910-10-00</t>
  </si>
  <si>
    <t>Land Improvements-5 Hydropoint controllers / CNA needs/ Landscaping enhancements/ Tree work</t>
  </si>
  <si>
    <t>Pavement and Walkway</t>
  </si>
  <si>
    <t>Roofing &amp; Gutter Repair</t>
  </si>
  <si>
    <t>Total Non-Recurring Expense</t>
  </si>
  <si>
    <t>4960-70-00</t>
  </si>
  <si>
    <t>Dues - Replacement Reserve Deposits</t>
  </si>
  <si>
    <t xml:space="preserve">Replacement Reserve Distributions </t>
  </si>
  <si>
    <t>Total After Reserve Deposits/Distributiona</t>
  </si>
  <si>
    <t>Projected Reserve Cash Balance at 2025 Year End</t>
  </si>
  <si>
    <t xml:space="preserve">*includes transfer from reserves to cover accrued non recurring expenses and AP </t>
  </si>
  <si>
    <t xml:space="preserve"> 2026  Year End Balance</t>
  </si>
  <si>
    <t xml:space="preserve"> </t>
  </si>
  <si>
    <t>Year Over Year Budget Comparison</t>
  </si>
  <si>
    <t>2025 Budget</t>
  </si>
  <si>
    <t>2025 Actuals Jan. - Oct.</t>
  </si>
  <si>
    <t>2024 Annualized Actuals</t>
  </si>
  <si>
    <t>2024 Actuals Jan - Dec</t>
  </si>
  <si>
    <t>2025 Projected FYE</t>
  </si>
  <si>
    <t>2026 Proposed Budget</t>
  </si>
  <si>
    <t>2026 Budget VS 2025 Budget</t>
  </si>
  <si>
    <t>2026 Proposed Budget Notes</t>
  </si>
  <si>
    <t>Estimated based on allowable charge</t>
  </si>
  <si>
    <t>Based on annualized actuals/Includes other revenue</t>
  </si>
  <si>
    <t>4990-50-00</t>
  </si>
  <si>
    <t xml:space="preserve">Replacement Reserve </t>
  </si>
  <si>
    <t>Reflects monthly dues amounts listed on the Dues Calculations Tab.</t>
  </si>
  <si>
    <t>NCOA will cover 5 hours per week of Community Manager.  5% increase scheduled in April. This is annualized and ented monthly.</t>
  </si>
  <si>
    <t>wage amount is for .25 FTE of common area maintenance, litter clean-up, and other grounds work.  YTD under budget as we were short staffed causing the variance.</t>
  </si>
  <si>
    <t>Using budgeted payroll by 18%</t>
  </si>
  <si>
    <t>Includes prorated medical, dental, and life insurance premiums paid for employees.  Using actual and increasing by 10% to $37/month.</t>
  </si>
  <si>
    <t>Amount paid for private worker's compensation insurance. YTD under budget. KTS.</t>
  </si>
  <si>
    <t>Wage amount is for .25 FTE of common area maintenance, litter clean-up, and other grounds work.  YTD under budget as we were short staffed causing the variance.</t>
  </si>
  <si>
    <t>All Main Payroll Taxes</t>
  </si>
  <si>
    <t>Calculated at 18% of wages and includes 6% payroll fee.</t>
  </si>
  <si>
    <t>Includes medical, dental, and life insurance premiums paid for maintenance employee. Cudgeting based on .25 FTE.</t>
  </si>
  <si>
    <t>Includes .9% of wage for workers comp.</t>
  </si>
  <si>
    <t>YTD under budget, will hit in Dec. KTS.</t>
  </si>
  <si>
    <t>YTD is at $0. 2022 is showing at $250/annual. 2023 is showing as $0/annual. Taking down to $1000/annually.</t>
  </si>
  <si>
    <t>6035-30-00</t>
  </si>
  <si>
    <t>Advertising</t>
  </si>
  <si>
    <t>Account no longer in use; Unpaid dues not to be written off per Schwindt &amp; Co.</t>
  </si>
  <si>
    <t>Coming in monthly at $75 and $95. Taking down from $100 to $80/month.</t>
  </si>
  <si>
    <t>Increasing based on Aug. actual for Yardi and Zoom subscription for HOA meetings.</t>
  </si>
  <si>
    <t>We anticipated the new PPB contract to be $45K. However, HF will pick up over $25K of this cost because we feel strong in the benefit of community police. PPB contract set to expire 08/2026</t>
  </si>
  <si>
    <r>
      <t xml:space="preserve">Vial Fortheringham to issue liens, track foreclosures,advise Board. NC to this. YTD under budget as we didn't finalize the CC&amp;R Ammendment. Increasing monthly for additional legal support and Adding $7k balance to Aug to finish the ammendment carrying on to 2025. There has been an increase in the amount of files going to Vial. Increasing montly based on actual from $150 to $277/month as we anticipate seeing this trend continue. </t>
    </r>
    <r>
      <rPr>
        <sz val="8"/>
        <color rgb="FFFF0000"/>
        <rFont val="Times New Roman"/>
        <family val="1"/>
      </rPr>
      <t>What CC&amp;R amendment still need to be finalize?</t>
    </r>
  </si>
  <si>
    <t>Line items is over budget and we expect to see this trued up prior to YE. Using actual and taking this up to $100/month for quarterly copies/scans/postage includes storage for AP at corporate.</t>
  </si>
  <si>
    <t>Line items over budget, will class copies/scans/postage to office supplies only. Taking this down from $1500 annually to $900/annually or $75/month.</t>
  </si>
  <si>
    <r>
      <t xml:space="preserve">Line item includes yearly CNA Assessmnts and consuting from KPFF. Increasing to $10k based on 2018 actuals. Rolling over to 2025 as YTD is at $0. </t>
    </r>
    <r>
      <rPr>
        <sz val="8"/>
        <color rgb="FFFF0000"/>
        <rFont val="Times New Roman"/>
        <family val="1"/>
      </rPr>
      <t>Is $5K enough for CNA study? If not, we need update the $$.</t>
    </r>
  </si>
  <si>
    <t>KTS $12/per door.</t>
  </si>
  <si>
    <t>YTD slightly under budget. KTS at $67/month.</t>
  </si>
  <si>
    <t>6128-00-00</t>
  </si>
  <si>
    <t>Training</t>
  </si>
  <si>
    <t>Increasing 2023 actual of $9619 by 8% for 2024 to $10,388 and 8% for 2025 increasing budgeted $10,500 to $11,220/month as irrigation billing not showing on 8/2024 report. Water/Sewer (miscoded) Oct. is $112,670. YTD/9 months is $12,519/month.</t>
  </si>
  <si>
    <t>Acutal is coming in at $1,747/month. Increasing budgeted $1,145 by 10% to $1260/month.</t>
  </si>
  <si>
    <t>has been under budgeted. We do anticipte a change but would like to KTS with hopes we keep our officer base.There is some potential cost saving here but I would keep the amount flat for 2025 budget.</t>
  </si>
  <si>
    <t>6430-05-00</t>
  </si>
  <si>
    <t>Maint Contracts- Alarm</t>
  </si>
  <si>
    <t>KTS</t>
  </si>
  <si>
    <t>Maint Contracts- Electrical</t>
  </si>
  <si>
    <t>Light repairs needed throughout the common areas. YTD at $157/month. KTS at $50/month.</t>
  </si>
  <si>
    <t>Maint Contracts- Extermination</t>
  </si>
  <si>
    <r>
      <t>Taking mole control off the budget for this period - takingdown from $4,332 to $0</t>
    </r>
    <r>
      <rPr>
        <sz val="8"/>
        <color rgb="FFFF0000"/>
        <rFont val="Times New Roman"/>
        <family val="1"/>
      </rPr>
      <t xml:space="preserve"> I updated landscape tab to remove the mole control. With that said, what about mouse/rat control? I think we should budget some $$ for this pest control service.  Suggested $3000</t>
    </r>
  </si>
  <si>
    <r>
      <t>Only including recurring landscape maintenance on this line item based on budget provided by vendor. HOA pays 74% of contract. Adding enhancements to Land Improvements.</t>
    </r>
    <r>
      <rPr>
        <sz val="8"/>
        <color rgb="FFFF0000"/>
        <rFont val="Times New Roman"/>
        <family val="1"/>
      </rPr>
      <t xml:space="preserve"> It looks like you have all the landscaping enhancement services is under the non-recurring expense and it's going to be paid for in RR.. I would add $3000 extra for emergency tree removal during the winter months. </t>
    </r>
  </si>
  <si>
    <t>This line items has been a catch-all. YTD under budget. KTS for misc repairs needed.</t>
  </si>
  <si>
    <t>Updated paid Jan.</t>
  </si>
  <si>
    <t xml:space="preserve">Annual corporate status KTS $50/April. </t>
  </si>
  <si>
    <t xml:space="preserve">Net Income  </t>
  </si>
  <si>
    <t>6910-02-022</t>
  </si>
  <si>
    <t>Nothing added</t>
  </si>
  <si>
    <t>Common Area Improvements</t>
  </si>
  <si>
    <r>
      <t xml:space="preserve">Replacement of play equipment in 1 pocket park rolling over to 3rd and 4th quarter and increasing from $75k to $100k based on quick review. Including 3% project mgmt fee </t>
    </r>
    <r>
      <rPr>
        <sz val="8"/>
        <color rgb="FFFF0000"/>
        <rFont val="Times New Roman"/>
        <family val="1"/>
      </rPr>
      <t>This expense will come out of RR and need to consider if the work needs to be completed by 2025. Can we defer this until an new CNA study is done? If not, then we can use the projected  positive CF to fund a portion of this capital expense.</t>
    </r>
  </si>
  <si>
    <t>Landscaping UpgradeIrrigation Controllers/CNA Needs</t>
  </si>
  <si>
    <r>
      <t xml:space="preserve">Repairs to irrigation system/clocks. Including enhancements to common areas as noted in the landscape scheule. </t>
    </r>
    <r>
      <rPr>
        <sz val="8"/>
        <color rgb="FFFF0000"/>
        <rFont val="Times New Roman"/>
        <family val="1"/>
      </rPr>
      <t>The enhance landscaping service is already built into the landscaping line item. I would discuss these enhance landscape project with the board because it would seriously reduce the RR balance. Can we hold off from doing this until we get an update CNA study.</t>
    </r>
  </si>
  <si>
    <t>Pavement and Walkways</t>
  </si>
  <si>
    <r>
      <t xml:space="preserve">Necessary Pavement, Walkway, and Alley repairs. KTS Including 3% project management fees </t>
    </r>
    <r>
      <rPr>
        <sz val="8"/>
        <color rgb="FFFF0000"/>
        <rFont val="Times New Roman"/>
        <family val="1"/>
      </rPr>
      <t xml:space="preserve">I would re-evaluate whether or not sidewalk replacement is needed at this time. </t>
    </r>
  </si>
  <si>
    <t>Monthly Dues</t>
  </si>
  <si>
    <t>Repl Reserve</t>
  </si>
  <si>
    <t>Total Monthly Payment</t>
  </si>
  <si>
    <t>HOA % increase</t>
  </si>
  <si>
    <t>2025 Dues amount per unit</t>
  </si>
  <si>
    <t>2025 Affordable Dues amount per unit (60%)</t>
  </si>
  <si>
    <t>2025 apartment Dues amount per unit (50%)</t>
  </si>
  <si>
    <t>2026 Dues with 0% increase</t>
  </si>
  <si>
    <t>Total Monthly Dues After Rounding</t>
  </si>
  <si>
    <t>Repl Reserve After Rounding</t>
  </si>
  <si>
    <t xml:space="preserve">Dues amount per unit </t>
  </si>
  <si>
    <t>Affordable Dues amount per unit (60%)</t>
  </si>
  <si>
    <t xml:space="preserve">Apartment Dues amount per unit (50%) </t>
  </si>
  <si>
    <t>Total Dues</t>
  </si>
  <si>
    <t>Units</t>
  </si>
  <si>
    <t>Total Repl Reserve</t>
  </si>
  <si>
    <t>Annual Totals</t>
  </si>
  <si>
    <t>Owner Dues</t>
  </si>
  <si>
    <t xml:space="preserve">Affordable Dues**                 </t>
  </si>
  <si>
    <t>Homeowners Total</t>
  </si>
  <si>
    <t>Per Budgets</t>
  </si>
  <si>
    <t>Monthly breakdown</t>
  </si>
  <si>
    <t>vs Actual</t>
  </si>
  <si>
    <t>Trouton LP</t>
  </si>
  <si>
    <t>Trouton</t>
  </si>
  <si>
    <t>Haven LP</t>
  </si>
  <si>
    <t>Haven</t>
  </si>
  <si>
    <t>Cecelia LP</t>
  </si>
  <si>
    <t>Cecelia</t>
  </si>
  <si>
    <t>Woolsey LP</t>
  </si>
  <si>
    <t>Woosley</t>
  </si>
  <si>
    <t>Partnerships Total</t>
  </si>
  <si>
    <t>Trenton Terrace</t>
  </si>
  <si>
    <t>All Total</t>
  </si>
  <si>
    <t>**Dues Abatement available to owners on a qualified Affordable Lot. 40% reduction in dues if qualified- see CC&amp;R's pg. 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</si>
</sst>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7" formatCode="&quot;$&quot;#,##0.00_);\(&quot;$&quot;#,##0.00\)"/>
    <numFmt numFmtId="41" formatCode="_(* #,##0_);_(* \(#,##0\);_(* &quot;-&quot;_);_(@_)"/>
    <numFmt numFmtId="44" formatCode="_(&quot;$&quot;* #,##0.00_);_(&quot;$&quot;* \(#,##0.00\);_(&quot;$&quot;* &quot;-&quot;??_);_(@_)"/>
    <numFmt numFmtId="43" formatCode="_(* #,##0.00_);_(* \(#,##0.00\);_(* &quot;-&quot;??_);_(@_)"/>
    <numFmt numFmtId="164" formatCode="_(* #,##0_);_(* \(#,##0\);_(* &quot;-&quot;??_);_(@_)"/>
    <numFmt numFmtId="165" formatCode="####\-##\-##"/>
    <numFmt numFmtId="166" formatCode="#,##0.0"/>
    <numFmt numFmtId="167" formatCode="0.0%"/>
    <numFmt numFmtId="168" formatCode="&quot;$&quot;#,##0.00"/>
  </numFmts>
  <fonts count="38">
    <font>
      <sz val="11"/>
      <color theme="1"/>
      <name val="Aptos Narrow"/>
      <family val="2"/>
      <scheme val="minor"/>
    </font>
    <font>
      <sz val="11"/>
      <color theme="1"/>
      <name val="Aptos Narrow"/>
      <family val="2"/>
      <scheme val="minor"/>
    </font>
    <font>
      <sz val="18"/>
      <color theme="3"/>
      <name val="Aptos Display"/>
      <family val="2"/>
      <scheme val="major"/>
    </font>
    <font>
      <b/>
      <sz val="11"/>
      <color theme="1"/>
      <name val="Aptos Narrow"/>
      <family val="2"/>
      <scheme val="minor"/>
    </font>
    <font>
      <b/>
      <sz val="12"/>
      <name val="Times New Roman"/>
      <family val="1"/>
    </font>
    <font>
      <sz val="10"/>
      <name val="Times New Roman"/>
      <family val="1"/>
    </font>
    <font>
      <b/>
      <sz val="10"/>
      <name val="Times New Roman"/>
      <family val="1"/>
    </font>
    <font>
      <sz val="10"/>
      <color rgb="FFFF0000"/>
      <name val="Times New Roman"/>
      <family val="1"/>
    </font>
    <font>
      <b/>
      <sz val="10"/>
      <color theme="1"/>
      <name val="Verdana"/>
      <family val="2"/>
    </font>
    <font>
      <u/>
      <sz val="10"/>
      <name val="Times New Roman"/>
      <family val="1"/>
    </font>
    <font>
      <sz val="9"/>
      <name val="Times New Roman"/>
      <family val="1"/>
    </font>
    <font>
      <b/>
      <sz val="9"/>
      <name val="Times New Roman"/>
      <family val="1"/>
    </font>
    <font>
      <sz val="8"/>
      <name val="Times New Roman"/>
      <family val="1"/>
    </font>
    <font>
      <b/>
      <sz val="8"/>
      <color indexed="10"/>
      <name val="Times New Roman"/>
      <family val="1"/>
    </font>
    <font>
      <b/>
      <sz val="8"/>
      <name val="Times New Roman"/>
      <family val="1"/>
    </font>
    <font>
      <sz val="8"/>
      <color indexed="10"/>
      <name val="Times New Roman"/>
      <family val="1"/>
    </font>
    <font>
      <sz val="10"/>
      <name val="MS Sans Serif"/>
      <family val="2"/>
    </font>
    <font>
      <sz val="9"/>
      <name val="CG Times"/>
      <family val="1"/>
    </font>
    <font>
      <sz val="10"/>
      <color theme="1"/>
      <name val="Verdana"/>
      <family val="2"/>
    </font>
    <font>
      <sz val="9"/>
      <name val="Arial"/>
      <family val="2"/>
    </font>
    <font>
      <b/>
      <sz val="11"/>
      <color rgb="FFFF0000"/>
      <name val="Aptos Narrow"/>
      <family val="2"/>
      <scheme val="minor"/>
    </font>
    <font>
      <b/>
      <sz val="8"/>
      <color theme="1"/>
      <name val="Times New Roman"/>
      <family val="1"/>
    </font>
    <font>
      <b/>
      <sz val="8"/>
      <color theme="1"/>
      <name val="Verdana"/>
      <family val="2"/>
    </font>
    <font>
      <b/>
      <sz val="10"/>
      <color rgb="FFFF0000"/>
      <name val="Aptos Narrow"/>
      <family val="2"/>
      <scheme val="minor"/>
    </font>
    <font>
      <b/>
      <sz val="9"/>
      <color rgb="FFFF0000"/>
      <name val="Aptos Narrow"/>
      <family val="2"/>
      <scheme val="minor"/>
    </font>
    <font>
      <b/>
      <sz val="10"/>
      <color rgb="FFFF0000"/>
      <name val="Cal"/>
    </font>
    <font>
      <b/>
      <sz val="10"/>
      <name val="Verdana"/>
      <family val="2"/>
    </font>
    <font>
      <b/>
      <sz val="10"/>
      <color rgb="FFFF0000"/>
      <name val="Verdana"/>
      <family val="2"/>
    </font>
    <font>
      <sz val="7"/>
      <name val="Times New Roman"/>
      <family val="1"/>
    </font>
    <font>
      <b/>
      <sz val="8"/>
      <color rgb="FFFF0000"/>
      <name val="Times New Roman"/>
      <family val="1"/>
    </font>
    <font>
      <b/>
      <sz val="9"/>
      <color indexed="81"/>
      <name val="Tahoma"/>
      <family val="2"/>
    </font>
    <font>
      <sz val="9"/>
      <color indexed="81"/>
      <name val="Tahoma"/>
      <family val="2"/>
    </font>
    <font>
      <sz val="10"/>
      <color theme="0" tint="-0.34998626667073579"/>
      <name val="Times New Roman"/>
      <family val="1"/>
    </font>
    <font>
      <u/>
      <sz val="10"/>
      <color theme="0" tint="-0.34998626667073579"/>
      <name val="Times New Roman"/>
      <family val="1"/>
    </font>
    <font>
      <b/>
      <u/>
      <sz val="10"/>
      <name val="Times New Roman"/>
      <family val="1"/>
    </font>
    <font>
      <sz val="8"/>
      <color theme="0" tint="-0.34998626667073579"/>
      <name val="Times New Roman"/>
      <family val="1"/>
    </font>
    <font>
      <b/>
      <sz val="8"/>
      <color theme="0" tint="-0.34998626667073579"/>
      <name val="Times New Roman"/>
      <family val="1"/>
    </font>
    <font>
      <sz val="8"/>
      <color rgb="FFFF0000"/>
      <name val="Times New Roman"/>
      <family val="1"/>
    </font>
  </fonts>
  <fills count="21">
    <fill>
      <patternFill patternType="none"/>
    </fill>
    <fill>
      <patternFill patternType="gray125"/>
    </fill>
    <fill>
      <patternFill patternType="solid">
        <fgColor rgb="FFD3D3D3"/>
        <bgColor indexed="64"/>
      </patternFill>
    </fill>
    <fill>
      <patternFill patternType="solid">
        <fgColor theme="7"/>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indexed="43"/>
        <bgColor indexed="64"/>
      </patternFill>
    </fill>
    <fill>
      <patternFill patternType="solid">
        <fgColor indexed="42"/>
        <bgColor indexed="64"/>
      </patternFill>
    </fill>
    <fill>
      <patternFill patternType="solid">
        <fgColor rgb="FFFFFF99"/>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indexed="9"/>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2" tint="-9.9978637043366805E-2"/>
        <bgColor indexed="64"/>
      </patternFill>
    </fill>
  </fills>
  <borders count="34">
    <border>
      <left/>
      <right/>
      <top/>
      <bottom/>
      <diagonal/>
    </border>
    <border>
      <left/>
      <right/>
      <top/>
      <bottom style="medium">
        <color rgb="FFCCCCCC"/>
      </bottom>
      <diagonal/>
    </border>
    <border>
      <left style="hair">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medium">
        <color rgb="FF000000"/>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indexed="64"/>
      </left>
      <right style="medium">
        <color indexed="64"/>
      </right>
      <top style="medium">
        <color indexed="64"/>
      </top>
      <bottom/>
      <diagonal/>
    </border>
    <border>
      <left style="medium">
        <color auto="1"/>
      </left>
      <right style="medium">
        <color auto="1"/>
      </right>
      <top/>
      <bottom/>
      <diagonal/>
    </border>
    <border>
      <left style="medium">
        <color indexed="64"/>
      </left>
      <right/>
      <top/>
      <bottom style="thin">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16" fillId="0" borderId="0"/>
  </cellStyleXfs>
  <cellXfs count="268">
    <xf numFmtId="0" fontId="0" fillId="0" borderId="0" xfId="0"/>
    <xf numFmtId="164" fontId="4" fillId="0" borderId="0" xfId="1" applyNumberFormat="1" applyFont="1" applyAlignment="1" applyProtection="1">
      <alignment horizontal="left"/>
    </xf>
    <xf numFmtId="0" fontId="5" fillId="0" borderId="0" xfId="0" applyFont="1" applyAlignment="1">
      <alignment horizontal="right"/>
    </xf>
    <xf numFmtId="0" fontId="5" fillId="0" borderId="0" xfId="0" applyFont="1" applyProtection="1">
      <protection locked="0"/>
    </xf>
    <xf numFmtId="0" fontId="6" fillId="0" borderId="0" xfId="0" applyFont="1" applyAlignment="1" applyProtection="1">
      <alignment horizontal="left"/>
      <protection locked="0"/>
    </xf>
    <xf numFmtId="0" fontId="6" fillId="0" borderId="0" xfId="0" applyFont="1" applyProtection="1">
      <protection locked="0"/>
    </xf>
    <xf numFmtId="44" fontId="5" fillId="0" borderId="0" xfId="2" applyFont="1" applyProtection="1">
      <protection locked="0"/>
    </xf>
    <xf numFmtId="0" fontId="4" fillId="0" borderId="0" xfId="4" applyFont="1" applyAlignment="1" applyProtection="1">
      <alignment horizontal="left"/>
    </xf>
    <xf numFmtId="0" fontId="7" fillId="0" borderId="0" xfId="0" applyFont="1" applyAlignment="1">
      <alignment horizontal="left"/>
    </xf>
    <xf numFmtId="0" fontId="8" fillId="2" borderId="0" xfId="0" applyFont="1" applyFill="1" applyAlignment="1">
      <alignment horizontal="center" vertical="center"/>
    </xf>
    <xf numFmtId="0" fontId="8" fillId="3" borderId="0" xfId="0" applyFont="1" applyFill="1" applyAlignment="1">
      <alignment horizontal="center" vertical="center"/>
    </xf>
    <xf numFmtId="9" fontId="8" fillId="3" borderId="0" xfId="3" applyFont="1" applyFill="1" applyAlignment="1">
      <alignment horizontal="center" vertical="center"/>
    </xf>
    <xf numFmtId="0" fontId="8" fillId="0" borderId="0" xfId="0" applyFont="1" applyAlignment="1">
      <alignment horizontal="left" vertical="center"/>
    </xf>
    <xf numFmtId="14" fontId="5" fillId="0" borderId="0" xfId="0" applyNumberFormat="1" applyFont="1"/>
    <xf numFmtId="0" fontId="8" fillId="3" borderId="0" xfId="0" applyFont="1" applyFill="1" applyAlignment="1">
      <alignment horizontal="center" vertical="center" wrapText="1"/>
    </xf>
    <xf numFmtId="9" fontId="8" fillId="3" borderId="0" xfId="3" applyFont="1" applyFill="1" applyAlignment="1">
      <alignment horizontal="center" vertical="center" wrapText="1"/>
    </xf>
    <xf numFmtId="0" fontId="9" fillId="0" borderId="0" xfId="0" applyFont="1"/>
    <xf numFmtId="0" fontId="9" fillId="0" borderId="0" xfId="0" applyFont="1" applyAlignment="1" applyProtection="1">
      <alignment horizontal="center"/>
      <protection locked="0"/>
    </xf>
    <xf numFmtId="0" fontId="10" fillId="0" borderId="0" xfId="0" applyFont="1" applyAlignment="1" applyProtection="1">
      <alignment horizontal="right" wrapText="1"/>
      <protection locked="0"/>
    </xf>
    <xf numFmtId="0" fontId="10" fillId="0" borderId="0" xfId="0" applyFont="1" applyProtection="1">
      <protection locked="0"/>
    </xf>
    <xf numFmtId="0" fontId="11" fillId="0" borderId="0" xfId="0" applyFont="1" applyAlignment="1" applyProtection="1">
      <alignment wrapText="1"/>
      <protection locked="0"/>
    </xf>
    <xf numFmtId="0" fontId="11" fillId="0" borderId="0" xfId="0" applyFont="1" applyAlignment="1" applyProtection="1">
      <alignment horizontal="center" wrapText="1"/>
      <protection locked="0"/>
    </xf>
    <xf numFmtId="0" fontId="8" fillId="2" borderId="1" xfId="0" applyFont="1" applyFill="1" applyBorder="1" applyAlignment="1">
      <alignment horizontal="center" vertical="center"/>
    </xf>
    <xf numFmtId="0" fontId="8" fillId="3" borderId="1" xfId="0" applyFont="1" applyFill="1" applyBorder="1" applyAlignment="1">
      <alignment horizontal="center" vertical="center"/>
    </xf>
    <xf numFmtId="9" fontId="8" fillId="3" borderId="1" xfId="3" applyFont="1" applyFill="1" applyBorder="1" applyAlignment="1">
      <alignment horizontal="center" vertical="center"/>
    </xf>
    <xf numFmtId="165" fontId="12" fillId="0" borderId="0" xfId="0" applyNumberFormat="1" applyFont="1"/>
    <xf numFmtId="0" fontId="13" fillId="0" borderId="2" xfId="0" applyFont="1" applyBorder="1"/>
    <xf numFmtId="37" fontId="13" fillId="0" borderId="0" xfId="0" applyNumberFormat="1" applyFont="1" applyProtection="1">
      <protection locked="0"/>
    </xf>
    <xf numFmtId="37" fontId="12" fillId="0" borderId="0" xfId="0" applyNumberFormat="1" applyFont="1" applyProtection="1">
      <protection locked="0"/>
    </xf>
    <xf numFmtId="0" fontId="10" fillId="0" borderId="0" xfId="0" applyFont="1" applyAlignment="1" applyProtection="1">
      <alignment horizontal="right"/>
      <protection locked="0"/>
    </xf>
    <xf numFmtId="0" fontId="5" fillId="4" borderId="0" xfId="0" applyFont="1" applyFill="1" applyProtection="1">
      <protection locked="0"/>
    </xf>
    <xf numFmtId="0" fontId="5" fillId="5" borderId="0" xfId="0" applyFont="1" applyFill="1" applyProtection="1">
      <protection locked="0"/>
    </xf>
    <xf numFmtId="9" fontId="5" fillId="5" borderId="0" xfId="3" applyFont="1" applyFill="1" applyProtection="1">
      <protection locked="0"/>
    </xf>
    <xf numFmtId="165" fontId="12" fillId="0" borderId="0" xfId="0" applyNumberFormat="1" applyFont="1" applyAlignment="1">
      <alignment horizontal="center"/>
    </xf>
    <xf numFmtId="0" fontId="12" fillId="0" borderId="2" xfId="0" applyFont="1" applyBorder="1"/>
    <xf numFmtId="37" fontId="12" fillId="6" borderId="3" xfId="0" applyNumberFormat="1" applyFont="1" applyFill="1" applyBorder="1"/>
    <xf numFmtId="37" fontId="12" fillId="7" borderId="3" xfId="0" applyNumberFormat="1" applyFont="1" applyFill="1" applyBorder="1" applyProtection="1">
      <protection locked="0"/>
    </xf>
    <xf numFmtId="37" fontId="14" fillId="0" borderId="0" xfId="0" applyNumberFormat="1" applyFont="1" applyAlignment="1" applyProtection="1">
      <alignment horizontal="left"/>
      <protection locked="0"/>
    </xf>
    <xf numFmtId="44" fontId="5" fillId="0" borderId="0" xfId="2" applyFont="1" applyFill="1" applyBorder="1" applyProtection="1">
      <protection locked="0"/>
    </xf>
    <xf numFmtId="165" fontId="15" fillId="0" borderId="0" xfId="0" applyNumberFormat="1" applyFont="1" applyAlignment="1">
      <alignment horizontal="center"/>
    </xf>
    <xf numFmtId="166" fontId="17" fillId="0" borderId="3" xfId="5" applyNumberFormat="1" applyFont="1" applyBorder="1" applyAlignment="1" applyProtection="1">
      <alignment horizontal="right"/>
      <protection locked="0"/>
    </xf>
    <xf numFmtId="166" fontId="17" fillId="8" borderId="3" xfId="5" applyNumberFormat="1" applyFont="1" applyFill="1" applyBorder="1" applyAlignment="1" applyProtection="1">
      <alignment horizontal="right"/>
      <protection locked="0"/>
    </xf>
    <xf numFmtId="4" fontId="5" fillId="0" borderId="0" xfId="0" applyNumberFormat="1" applyFont="1" applyProtection="1">
      <protection locked="0"/>
    </xf>
    <xf numFmtId="4" fontId="18" fillId="4" borderId="3" xfId="0" applyNumberFormat="1" applyFont="1" applyFill="1" applyBorder="1" applyAlignment="1">
      <alignment horizontal="right"/>
    </xf>
    <xf numFmtId="167" fontId="18" fillId="4" borderId="3" xfId="0" applyNumberFormat="1" applyFont="1" applyFill="1" applyBorder="1" applyAlignment="1">
      <alignment horizontal="right"/>
    </xf>
    <xf numFmtId="4" fontId="18" fillId="5" borderId="3" xfId="0" applyNumberFormat="1" applyFont="1" applyFill="1" applyBorder="1" applyAlignment="1">
      <alignment horizontal="right"/>
    </xf>
    <xf numFmtId="9" fontId="18" fillId="5" borderId="3" xfId="3" applyFont="1" applyFill="1" applyBorder="1" applyAlignment="1">
      <alignment horizontal="right"/>
    </xf>
    <xf numFmtId="4" fontId="6" fillId="0" borderId="0" xfId="0" applyNumberFormat="1" applyFont="1" applyAlignment="1" applyProtection="1">
      <alignment horizontal="left"/>
      <protection locked="0"/>
    </xf>
    <xf numFmtId="37" fontId="12" fillId="0" borderId="0" xfId="0" applyNumberFormat="1" applyFont="1"/>
    <xf numFmtId="3" fontId="17" fillId="0" borderId="4" xfId="5" applyNumberFormat="1" applyFont="1" applyBorder="1" applyAlignment="1">
      <alignment horizontal="right"/>
    </xf>
    <xf numFmtId="166" fontId="17" fillId="0" borderId="0" xfId="5" applyNumberFormat="1" applyFont="1" applyAlignment="1" applyProtection="1">
      <alignment horizontal="right"/>
      <protection locked="0"/>
    </xf>
    <xf numFmtId="4" fontId="18" fillId="4" borderId="0" xfId="0" applyNumberFormat="1" applyFont="1" applyFill="1" applyAlignment="1">
      <alignment horizontal="right"/>
    </xf>
    <xf numFmtId="167" fontId="18" fillId="4" borderId="0" xfId="0" applyNumberFormat="1" applyFont="1" applyFill="1" applyAlignment="1">
      <alignment horizontal="right"/>
    </xf>
    <xf numFmtId="4" fontId="18" fillId="5" borderId="0" xfId="0" applyNumberFormat="1" applyFont="1" applyFill="1" applyAlignment="1">
      <alignment horizontal="right"/>
    </xf>
    <xf numFmtId="9" fontId="18" fillId="5" borderId="0" xfId="3" applyFont="1" applyFill="1" applyAlignment="1">
      <alignment horizontal="right"/>
    </xf>
    <xf numFmtId="37" fontId="13" fillId="0" borderId="0" xfId="0" applyNumberFormat="1" applyFont="1"/>
    <xf numFmtId="0" fontId="19" fillId="0" borderId="0" xfId="0" applyFont="1" applyAlignment="1">
      <alignment horizontal="right"/>
    </xf>
    <xf numFmtId="0" fontId="17" fillId="6" borderId="3" xfId="5" applyFont="1" applyFill="1" applyBorder="1" applyAlignment="1">
      <alignment horizontal="right"/>
    </xf>
    <xf numFmtId="37" fontId="14" fillId="6" borderId="3" xfId="0" applyNumberFormat="1" applyFont="1" applyFill="1" applyBorder="1"/>
    <xf numFmtId="0" fontId="19" fillId="0" borderId="0" xfId="0" applyFont="1"/>
    <xf numFmtId="3" fontId="17" fillId="6" borderId="3" xfId="5" applyNumberFormat="1" applyFont="1" applyFill="1" applyBorder="1" applyAlignment="1" applyProtection="1">
      <alignment horizontal="right"/>
      <protection locked="0"/>
    </xf>
    <xf numFmtId="4" fontId="18" fillId="0" borderId="0" xfId="0" applyNumberFormat="1" applyFont="1" applyAlignment="1">
      <alignment horizontal="right"/>
    </xf>
    <xf numFmtId="0" fontId="18" fillId="0" borderId="0" xfId="0" applyFont="1" applyAlignment="1">
      <alignment horizontal="right"/>
    </xf>
    <xf numFmtId="0" fontId="8" fillId="0" borderId="0" xfId="0" applyFont="1" applyAlignment="1">
      <alignment horizontal="left"/>
    </xf>
    <xf numFmtId="165" fontId="12" fillId="9" borderId="0" xfId="0" applyNumberFormat="1" applyFont="1" applyFill="1" applyAlignment="1">
      <alignment horizontal="center"/>
    </xf>
    <xf numFmtId="4" fontId="8" fillId="0" borderId="0" xfId="0" applyNumberFormat="1" applyFont="1" applyAlignment="1">
      <alignment horizontal="left"/>
    </xf>
    <xf numFmtId="165" fontId="13" fillId="10" borderId="0" xfId="0" applyNumberFormat="1" applyFont="1" applyFill="1" applyAlignment="1">
      <alignment horizontal="center"/>
    </xf>
    <xf numFmtId="0" fontId="13" fillId="10" borderId="2" xfId="0" applyFont="1" applyFill="1" applyBorder="1"/>
    <xf numFmtId="37" fontId="14" fillId="10" borderId="3" xfId="0" applyNumberFormat="1" applyFont="1" applyFill="1" applyBorder="1"/>
    <xf numFmtId="3" fontId="17" fillId="0" borderId="3" xfId="5" applyNumberFormat="1" applyFont="1" applyBorder="1" applyAlignment="1" applyProtection="1">
      <alignment horizontal="right"/>
      <protection locked="0"/>
    </xf>
    <xf numFmtId="3" fontId="17" fillId="0" borderId="0" xfId="5" applyNumberFormat="1" applyFont="1" applyAlignment="1" applyProtection="1">
      <alignment horizontal="right"/>
      <protection locked="0"/>
    </xf>
    <xf numFmtId="37" fontId="20" fillId="0" borderId="0" xfId="0" applyNumberFormat="1" applyFont="1" applyAlignment="1" applyProtection="1">
      <alignment horizontal="left"/>
      <protection locked="0"/>
    </xf>
    <xf numFmtId="0" fontId="21" fillId="0" borderId="0" xfId="0" applyFont="1" applyAlignment="1">
      <alignment horizontal="left"/>
    </xf>
    <xf numFmtId="0" fontId="14" fillId="0" borderId="0" xfId="0" applyFont="1" applyAlignment="1" applyProtection="1">
      <alignment horizontal="left"/>
      <protection locked="0"/>
    </xf>
    <xf numFmtId="0" fontId="12" fillId="9" borderId="2" xfId="0" applyFont="1" applyFill="1" applyBorder="1"/>
    <xf numFmtId="4" fontId="21" fillId="0" borderId="0" xfId="0" applyNumberFormat="1" applyFont="1" applyAlignment="1">
      <alignment horizontal="left"/>
    </xf>
    <xf numFmtId="4" fontId="22" fillId="0" borderId="0" xfId="0" applyNumberFormat="1" applyFont="1" applyAlignment="1">
      <alignment horizontal="left"/>
    </xf>
    <xf numFmtId="4" fontId="18" fillId="0" borderId="5" xfId="0" applyNumberFormat="1" applyFont="1" applyBorder="1" applyAlignment="1">
      <alignment horizontal="right"/>
    </xf>
    <xf numFmtId="37" fontId="12" fillId="8" borderId="3" xfId="0" applyNumberFormat="1" applyFont="1" applyFill="1" applyBorder="1"/>
    <xf numFmtId="3" fontId="17" fillId="0" borderId="6" xfId="5" applyNumberFormat="1" applyFont="1" applyBorder="1" applyAlignment="1">
      <alignment horizontal="right"/>
    </xf>
    <xf numFmtId="3" fontId="17" fillId="0" borderId="7" xfId="5" applyNumberFormat="1" applyFont="1" applyBorder="1" applyAlignment="1">
      <alignment horizontal="right"/>
    </xf>
    <xf numFmtId="166" fontId="17" fillId="0" borderId="7" xfId="5" applyNumberFormat="1" applyFont="1" applyBorder="1" applyProtection="1">
      <protection locked="0"/>
    </xf>
    <xf numFmtId="166" fontId="17" fillId="0" borderId="0" xfId="5" applyNumberFormat="1" applyFont="1" applyProtection="1">
      <protection locked="0"/>
    </xf>
    <xf numFmtId="4" fontId="8" fillId="0" borderId="5" xfId="0" applyNumberFormat="1" applyFont="1" applyBorder="1" applyAlignment="1">
      <alignment horizontal="right"/>
    </xf>
    <xf numFmtId="166" fontId="17" fillId="0" borderId="8" xfId="5" applyNumberFormat="1" applyFont="1" applyBorder="1" applyAlignment="1" applyProtection="1">
      <alignment horizontal="right"/>
      <protection locked="0"/>
    </xf>
    <xf numFmtId="4" fontId="23" fillId="0" borderId="0" xfId="0" applyNumberFormat="1" applyFont="1" applyAlignment="1">
      <alignment horizontal="left"/>
    </xf>
    <xf numFmtId="4" fontId="18" fillId="11" borderId="0" xfId="0" applyNumberFormat="1" applyFont="1" applyFill="1" applyAlignment="1">
      <alignment horizontal="right"/>
    </xf>
    <xf numFmtId="4" fontId="25" fillId="0" borderId="0" xfId="0" applyNumberFormat="1" applyFont="1" applyAlignment="1">
      <alignment horizontal="left"/>
    </xf>
    <xf numFmtId="0" fontId="19" fillId="6" borderId="3" xfId="0" applyFont="1" applyFill="1" applyBorder="1" applyAlignment="1">
      <alignment horizontal="right"/>
    </xf>
    <xf numFmtId="3" fontId="17" fillId="0" borderId="10" xfId="5" applyNumberFormat="1" applyFont="1" applyBorder="1" applyAlignment="1" applyProtection="1">
      <alignment horizontal="right"/>
      <protection locked="0"/>
    </xf>
    <xf numFmtId="0" fontId="12" fillId="12" borderId="2" xfId="0" applyFont="1" applyFill="1" applyBorder="1"/>
    <xf numFmtId="0" fontId="5" fillId="0" borderId="3" xfId="0" applyFont="1" applyBorder="1" applyProtection="1">
      <protection locked="0"/>
    </xf>
    <xf numFmtId="0" fontId="10" fillId="6" borderId="3" xfId="0" applyFont="1" applyFill="1" applyBorder="1" applyAlignment="1" applyProtection="1">
      <alignment horizontal="right"/>
      <protection locked="0"/>
    </xf>
    <xf numFmtId="37" fontId="12" fillId="13" borderId="3" xfId="0" applyNumberFormat="1" applyFont="1" applyFill="1" applyBorder="1" applyProtection="1">
      <protection locked="0"/>
    </xf>
    <xf numFmtId="4" fontId="24" fillId="0" borderId="0" xfId="0" applyNumberFormat="1" applyFont="1" applyAlignment="1">
      <alignment horizontal="left"/>
    </xf>
    <xf numFmtId="1" fontId="6" fillId="0" borderId="0" xfId="0" applyNumberFormat="1" applyFont="1" applyProtection="1">
      <protection locked="0"/>
    </xf>
    <xf numFmtId="1" fontId="5" fillId="0" borderId="0" xfId="0" applyNumberFormat="1" applyFont="1" applyProtection="1">
      <protection locked="0"/>
    </xf>
    <xf numFmtId="0" fontId="12" fillId="0" borderId="3" xfId="0" applyFont="1" applyBorder="1"/>
    <xf numFmtId="37" fontId="12" fillId="6" borderId="8" xfId="0" applyNumberFormat="1" applyFont="1" applyFill="1" applyBorder="1"/>
    <xf numFmtId="14" fontId="6" fillId="0" borderId="0" xfId="0" applyNumberFormat="1" applyFont="1" applyProtection="1">
      <protection locked="0"/>
    </xf>
    <xf numFmtId="0" fontId="5" fillId="4" borderId="3" xfId="0" applyFont="1" applyFill="1" applyBorder="1" applyProtection="1">
      <protection locked="0"/>
    </xf>
    <xf numFmtId="9" fontId="5" fillId="5" borderId="3" xfId="3" applyFont="1" applyFill="1" applyBorder="1" applyProtection="1">
      <protection locked="0"/>
    </xf>
    <xf numFmtId="168" fontId="8" fillId="0" borderId="3" xfId="0" applyNumberFormat="1" applyFont="1" applyBorder="1" applyAlignment="1">
      <alignment horizontal="left"/>
    </xf>
    <xf numFmtId="9" fontId="26" fillId="0" borderId="3" xfId="0" applyNumberFormat="1" applyFont="1" applyBorder="1" applyAlignment="1" applyProtection="1">
      <alignment horizontal="center"/>
      <protection locked="0"/>
    </xf>
    <xf numFmtId="0" fontId="14" fillId="14" borderId="0" xfId="0" applyFont="1" applyFill="1"/>
    <xf numFmtId="37" fontId="14" fillId="14" borderId="3" xfId="0" applyNumberFormat="1" applyFont="1" applyFill="1" applyBorder="1"/>
    <xf numFmtId="37" fontId="14" fillId="14" borderId="8" xfId="0" applyNumberFormat="1" applyFont="1" applyFill="1" applyBorder="1"/>
    <xf numFmtId="37" fontId="14" fillId="14" borderId="11" xfId="0" applyNumberFormat="1" applyFont="1" applyFill="1" applyBorder="1"/>
    <xf numFmtId="9" fontId="5" fillId="0" borderId="0" xfId="3" applyFont="1" applyFill="1" applyBorder="1" applyProtection="1">
      <protection locked="0"/>
    </xf>
    <xf numFmtId="168" fontId="27" fillId="0" borderId="3" xfId="0" applyNumberFormat="1" applyFont="1" applyBorder="1" applyAlignment="1">
      <alignment horizontal="left"/>
    </xf>
    <xf numFmtId="37" fontId="28" fillId="0" borderId="12" xfId="0" applyNumberFormat="1" applyFont="1" applyBorder="1" applyAlignment="1" applyProtection="1">
      <alignment horizontal="center"/>
      <protection locked="0"/>
    </xf>
    <xf numFmtId="37" fontId="10" fillId="6" borderId="3" xfId="0" applyNumberFormat="1" applyFont="1" applyFill="1" applyBorder="1"/>
    <xf numFmtId="0" fontId="5" fillId="0" borderId="7" xfId="0" applyFont="1" applyBorder="1" applyProtection="1">
      <protection locked="0"/>
    </xf>
    <xf numFmtId="0" fontId="5" fillId="0" borderId="9" xfId="0" applyFont="1" applyBorder="1" applyProtection="1">
      <protection locked="0"/>
    </xf>
    <xf numFmtId="44" fontId="5" fillId="0" borderId="0" xfId="2" applyFont="1" applyBorder="1" applyProtection="1">
      <protection locked="0"/>
    </xf>
    <xf numFmtId="0" fontId="5" fillId="0" borderId="0" xfId="0" applyFont="1"/>
    <xf numFmtId="9" fontId="5" fillId="0" borderId="0" xfId="3" applyFont="1" applyProtection="1">
      <protection locked="0"/>
    </xf>
    <xf numFmtId="165" fontId="14" fillId="0" borderId="0" xfId="0" applyNumberFormat="1" applyFont="1" applyAlignment="1">
      <alignment horizontal="center"/>
    </xf>
    <xf numFmtId="0" fontId="14" fillId="0" borderId="2" xfId="0" applyFont="1" applyBorder="1"/>
    <xf numFmtId="37" fontId="12" fillId="7" borderId="0" xfId="0" applyNumberFormat="1" applyFont="1" applyFill="1" applyProtection="1">
      <protection locked="0"/>
    </xf>
    <xf numFmtId="37" fontId="6" fillId="0" borderId="0" xfId="0" applyNumberFormat="1" applyFont="1" applyProtection="1">
      <protection locked="0"/>
    </xf>
    <xf numFmtId="0" fontId="14" fillId="0" borderId="0" xfId="4" applyFont="1" applyFill="1" applyBorder="1" applyAlignment="1" applyProtection="1">
      <alignment horizontal="left"/>
    </xf>
    <xf numFmtId="0" fontId="14" fillId="14" borderId="0" xfId="4" applyFont="1" applyFill="1" applyBorder="1" applyAlignment="1" applyProtection="1">
      <alignment horizontal="left"/>
    </xf>
    <xf numFmtId="37" fontId="14" fillId="15" borderId="3" xfId="0" applyNumberFormat="1" applyFont="1" applyFill="1" applyBorder="1"/>
    <xf numFmtId="0" fontId="12" fillId="0" borderId="0" xfId="0" applyFont="1" applyAlignment="1">
      <alignment vertical="center" wrapText="1"/>
    </xf>
    <xf numFmtId="37" fontId="28" fillId="0" borderId="12" xfId="0" applyNumberFormat="1" applyFont="1" applyBorder="1" applyAlignment="1" applyProtection="1">
      <alignment horizontal="center" wrapText="1"/>
      <protection locked="0"/>
    </xf>
    <xf numFmtId="0" fontId="29" fillId="0" borderId="0" xfId="0" applyFont="1"/>
    <xf numFmtId="0" fontId="29" fillId="0" borderId="0" xfId="4" applyFont="1" applyFill="1" applyBorder="1" applyAlignment="1" applyProtection="1">
      <alignment horizontal="left"/>
    </xf>
    <xf numFmtId="0" fontId="12" fillId="0" borderId="0" xfId="0" applyFont="1"/>
    <xf numFmtId="7" fontId="12" fillId="0" borderId="0" xfId="0" applyNumberFormat="1" applyFont="1"/>
    <xf numFmtId="165" fontId="12" fillId="0" borderId="0" xfId="0" applyNumberFormat="1" applyFont="1" applyProtection="1">
      <protection locked="0"/>
    </xf>
    <xf numFmtId="0" fontId="12" fillId="0" borderId="0" xfId="0" applyFont="1" applyProtection="1">
      <protection locked="0"/>
    </xf>
    <xf numFmtId="41" fontId="12" fillId="0" borderId="0" xfId="0" applyNumberFormat="1" applyFont="1" applyProtection="1">
      <protection locked="0"/>
    </xf>
    <xf numFmtId="41" fontId="5" fillId="0" borderId="0" xfId="0" applyNumberFormat="1" applyFont="1" applyProtection="1">
      <protection locked="0"/>
    </xf>
    <xf numFmtId="0" fontId="6" fillId="0" borderId="0" xfId="0" applyFont="1" applyAlignment="1" applyProtection="1">
      <alignment horizontal="center"/>
      <protection locked="0"/>
    </xf>
    <xf numFmtId="14" fontId="4" fillId="0" borderId="0" xfId="0" applyNumberFormat="1" applyFont="1"/>
    <xf numFmtId="0" fontId="32" fillId="0" borderId="0" xfId="0" applyFont="1" applyProtection="1">
      <protection locked="0"/>
    </xf>
    <xf numFmtId="0" fontId="5" fillId="0" borderId="0" xfId="0" applyFont="1" applyAlignment="1" applyProtection="1">
      <alignment wrapText="1"/>
      <protection locked="0"/>
    </xf>
    <xf numFmtId="0" fontId="9" fillId="0" borderId="0" xfId="0" applyFont="1" applyAlignment="1" applyProtection="1">
      <alignment horizontal="center" wrapText="1"/>
      <protection locked="0"/>
    </xf>
    <xf numFmtId="0" fontId="33" fillId="0" borderId="0" xfId="0" applyFont="1" applyAlignment="1" applyProtection="1">
      <alignment horizontal="center" wrapText="1"/>
      <protection locked="0"/>
    </xf>
    <xf numFmtId="0" fontId="34" fillId="16" borderId="0" xfId="0" applyFont="1" applyFill="1" applyAlignment="1" applyProtection="1">
      <alignment horizontal="center" wrapText="1"/>
      <protection locked="0"/>
    </xf>
    <xf numFmtId="0" fontId="34" fillId="0" borderId="0" xfId="0" applyFont="1" applyAlignment="1" applyProtection="1">
      <alignment horizontal="center" wrapText="1"/>
      <protection locked="0"/>
    </xf>
    <xf numFmtId="37" fontId="12" fillId="17" borderId="3" xfId="0" applyNumberFormat="1" applyFont="1" applyFill="1" applyBorder="1" applyProtection="1">
      <protection locked="0"/>
    </xf>
    <xf numFmtId="37" fontId="12" fillId="18" borderId="3" xfId="0" applyNumberFormat="1" applyFont="1" applyFill="1" applyBorder="1" applyProtection="1">
      <protection locked="0"/>
    </xf>
    <xf numFmtId="37" fontId="35" fillId="18" borderId="3" xfId="0" applyNumberFormat="1" applyFont="1" applyFill="1" applyBorder="1" applyProtection="1">
      <protection locked="0"/>
    </xf>
    <xf numFmtId="37" fontId="12" fillId="0" borderId="3" xfId="0" applyNumberFormat="1" applyFont="1" applyBorder="1" applyAlignment="1" applyProtection="1">
      <alignment wrapText="1"/>
      <protection locked="0"/>
    </xf>
    <xf numFmtId="0" fontId="5" fillId="5" borderId="3" xfId="0" applyFont="1" applyFill="1" applyBorder="1" applyProtection="1">
      <protection locked="0"/>
    </xf>
    <xf numFmtId="37" fontId="12" fillId="19" borderId="3" xfId="0" applyNumberFormat="1" applyFont="1" applyFill="1" applyBorder="1" applyProtection="1">
      <protection locked="0"/>
    </xf>
    <xf numFmtId="37" fontId="12" fillId="20" borderId="3" xfId="0" applyNumberFormat="1" applyFont="1" applyFill="1" applyBorder="1" applyProtection="1">
      <protection locked="0"/>
    </xf>
    <xf numFmtId="37" fontId="35" fillId="20" borderId="3" xfId="0" applyNumberFormat="1" applyFont="1" applyFill="1" applyBorder="1" applyProtection="1">
      <protection locked="0"/>
    </xf>
    <xf numFmtId="37" fontId="12" fillId="16" borderId="3" xfId="0" applyNumberFormat="1" applyFont="1" applyFill="1" applyBorder="1"/>
    <xf numFmtId="10" fontId="14" fillId="0" borderId="3" xfId="3" applyNumberFormat="1" applyFont="1" applyFill="1" applyBorder="1" applyAlignment="1" applyProtection="1"/>
    <xf numFmtId="37" fontId="36" fillId="14" borderId="3" xfId="0" applyNumberFormat="1" applyFont="1" applyFill="1" applyBorder="1" applyProtection="1">
      <protection locked="0"/>
    </xf>
    <xf numFmtId="10" fontId="14" fillId="14" borderId="3" xfId="3" applyNumberFormat="1" applyFont="1" applyFill="1" applyBorder="1" applyAlignment="1" applyProtection="1"/>
    <xf numFmtId="37" fontId="12" fillId="0" borderId="3" xfId="0" applyNumberFormat="1" applyFont="1" applyBorder="1" applyAlignment="1">
      <alignment wrapText="1"/>
    </xf>
    <xf numFmtId="37" fontId="37" fillId="0" borderId="3" xfId="0" applyNumberFormat="1" applyFont="1" applyBorder="1" applyAlignment="1" applyProtection="1">
      <alignment wrapText="1"/>
      <protection locked="0"/>
    </xf>
    <xf numFmtId="37" fontId="12" fillId="14" borderId="3" xfId="0" applyNumberFormat="1" applyFont="1" applyFill="1" applyBorder="1"/>
    <xf numFmtId="37" fontId="14" fillId="14" borderId="3" xfId="0" applyNumberFormat="1" applyFont="1" applyFill="1" applyBorder="1" applyProtection="1">
      <protection locked="0"/>
    </xf>
    <xf numFmtId="37" fontId="35" fillId="0" borderId="0" xfId="0" applyNumberFormat="1" applyFont="1" applyProtection="1">
      <protection locked="0"/>
    </xf>
    <xf numFmtId="10" fontId="14" fillId="0" borderId="0" xfId="3" applyNumberFormat="1" applyFont="1" applyFill="1" applyBorder="1" applyAlignment="1" applyProtection="1"/>
    <xf numFmtId="37" fontId="12" fillId="0" borderId="0" xfId="0" applyNumberFormat="1" applyFont="1" applyAlignment="1" applyProtection="1">
      <alignment wrapText="1"/>
      <protection locked="0"/>
    </xf>
    <xf numFmtId="37" fontId="29" fillId="0" borderId="0" xfId="0" applyNumberFormat="1" applyFont="1" applyAlignment="1" applyProtection="1">
      <alignment wrapText="1"/>
      <protection locked="0"/>
    </xf>
    <xf numFmtId="37" fontId="14" fillId="14" borderId="8" xfId="0" applyNumberFormat="1" applyFont="1" applyFill="1" applyBorder="1" applyProtection="1">
      <protection locked="0"/>
    </xf>
    <xf numFmtId="37" fontId="14" fillId="14" borderId="13" xfId="0" applyNumberFormat="1" applyFont="1" applyFill="1" applyBorder="1" applyProtection="1">
      <protection locked="0"/>
    </xf>
    <xf numFmtId="9" fontId="14" fillId="14" borderId="3" xfId="3" applyFont="1" applyFill="1" applyBorder="1" applyProtection="1">
      <protection locked="0"/>
    </xf>
    <xf numFmtId="4" fontId="18" fillId="0" borderId="0" xfId="0" applyNumberFormat="1" applyFont="1" applyAlignment="1">
      <alignment horizontal="right" wrapText="1"/>
    </xf>
    <xf numFmtId="9" fontId="14" fillId="0" borderId="3" xfId="3" applyFont="1" applyFill="1" applyBorder="1" applyAlignment="1" applyProtection="1"/>
    <xf numFmtId="37" fontId="12" fillId="14" borderId="3" xfId="0" applyNumberFormat="1" applyFont="1" applyFill="1" applyBorder="1" applyProtection="1">
      <protection locked="0"/>
    </xf>
    <xf numFmtId="37" fontId="12" fillId="9" borderId="0" xfId="0" applyNumberFormat="1" applyFont="1" applyFill="1" applyProtection="1">
      <protection locked="0"/>
    </xf>
    <xf numFmtId="3" fontId="17" fillId="6" borderId="13" xfId="5" applyNumberFormat="1" applyFont="1" applyFill="1" applyBorder="1" applyAlignment="1" applyProtection="1">
      <alignment horizontal="right"/>
      <protection locked="0"/>
    </xf>
    <xf numFmtId="0" fontId="14" fillId="9" borderId="2" xfId="0" applyFont="1" applyFill="1" applyBorder="1"/>
    <xf numFmtId="37" fontId="12" fillId="9" borderId="0" xfId="0" applyNumberFormat="1" applyFont="1" applyFill="1"/>
    <xf numFmtId="37" fontId="12" fillId="0" borderId="0" xfId="0" applyNumberFormat="1" applyFont="1" applyAlignment="1">
      <alignment wrapText="1"/>
    </xf>
    <xf numFmtId="37" fontId="12" fillId="6" borderId="0" xfId="0" applyNumberFormat="1" applyFont="1" applyFill="1"/>
    <xf numFmtId="3" fontId="17" fillId="6" borderId="0" xfId="5" applyNumberFormat="1" applyFont="1" applyFill="1" applyAlignment="1" applyProtection="1">
      <alignment horizontal="right"/>
      <protection locked="0"/>
    </xf>
    <xf numFmtId="166" fontId="17" fillId="8" borderId="0" xfId="5" applyNumberFormat="1" applyFont="1" applyFill="1" applyAlignment="1" applyProtection="1">
      <alignment horizontal="right"/>
      <protection locked="0"/>
    </xf>
    <xf numFmtId="9" fontId="18" fillId="5" borderId="0" xfId="3" applyFont="1" applyFill="1" applyBorder="1" applyAlignment="1">
      <alignment horizontal="right"/>
    </xf>
    <xf numFmtId="37" fontId="12" fillId="19" borderId="3" xfId="0" applyNumberFormat="1" applyFont="1" applyFill="1" applyBorder="1"/>
    <xf numFmtId="0" fontId="12" fillId="0" borderId="2" xfId="0" applyFont="1" applyBorder="1" applyAlignment="1">
      <alignment wrapText="1"/>
    </xf>
    <xf numFmtId="165" fontId="29" fillId="0" borderId="0" xfId="0" applyNumberFormat="1" applyFont="1" applyAlignment="1">
      <alignment horizontal="center"/>
    </xf>
    <xf numFmtId="0" fontId="29" fillId="0" borderId="2" xfId="0" applyFont="1" applyBorder="1"/>
    <xf numFmtId="37" fontId="12" fillId="14" borderId="8" xfId="0" applyNumberFormat="1" applyFont="1" applyFill="1" applyBorder="1"/>
    <xf numFmtId="37" fontId="35" fillId="14" borderId="3" xfId="0" applyNumberFormat="1" applyFont="1" applyFill="1" applyBorder="1" applyProtection="1">
      <protection locked="0"/>
    </xf>
    <xf numFmtId="37" fontId="35" fillId="0" borderId="0" xfId="0" applyNumberFormat="1" applyFont="1"/>
    <xf numFmtId="9" fontId="14" fillId="0" borderId="0" xfId="3" applyFont="1" applyAlignment="1" applyProtection="1"/>
    <xf numFmtId="37" fontId="14" fillId="0" borderId="0" xfId="0" applyNumberFormat="1" applyFont="1"/>
    <xf numFmtId="7" fontId="14" fillId="0" borderId="0" xfId="0" applyNumberFormat="1" applyFont="1"/>
    <xf numFmtId="41" fontId="32" fillId="0" borderId="0" xfId="0" applyNumberFormat="1" applyFont="1" applyProtection="1">
      <protection locked="0"/>
    </xf>
    <xf numFmtId="41" fontId="14" fillId="0" borderId="0" xfId="0" applyNumberFormat="1" applyFont="1" applyProtection="1">
      <protection locked="0"/>
    </xf>
    <xf numFmtId="41" fontId="5" fillId="0" borderId="0" xfId="0" applyNumberFormat="1" applyFont="1" applyAlignment="1" applyProtection="1">
      <alignment wrapText="1"/>
      <protection locked="0"/>
    </xf>
    <xf numFmtId="37" fontId="36" fillId="0" borderId="0" xfId="0" applyNumberFormat="1" applyFont="1" applyProtection="1">
      <protection locked="0"/>
    </xf>
    <xf numFmtId="37" fontId="13" fillId="0" borderId="0" xfId="0" applyNumberFormat="1" applyFont="1" applyAlignment="1" applyProtection="1">
      <alignment wrapText="1"/>
      <protection locked="0"/>
    </xf>
    <xf numFmtId="0" fontId="3" fillId="0" borderId="14" xfId="0" applyFont="1" applyBorder="1"/>
    <xf numFmtId="0" fontId="0" fillId="0" borderId="15" xfId="0" applyBorder="1"/>
    <xf numFmtId="0" fontId="0" fillId="0" borderId="15" xfId="0" applyBorder="1" applyAlignment="1">
      <alignment wrapText="1"/>
    </xf>
    <xf numFmtId="0" fontId="0" fillId="0" borderId="16" xfId="0" applyBorder="1" applyAlignment="1">
      <alignment wrapText="1"/>
    </xf>
    <xf numFmtId="167" fontId="0" fillId="11" borderId="0" xfId="0" applyNumberFormat="1" applyFill="1"/>
    <xf numFmtId="2" fontId="0" fillId="0" borderId="4" xfId="0" applyNumberFormat="1" applyBorder="1"/>
    <xf numFmtId="2" fontId="0" fillId="0" borderId="18" xfId="0" applyNumberFormat="1" applyBorder="1"/>
    <xf numFmtId="0" fontId="0" fillId="0" borderId="0" xfId="0" applyAlignment="1">
      <alignment horizontal="left"/>
    </xf>
    <xf numFmtId="2" fontId="0" fillId="0" borderId="0" xfId="0" applyNumberFormat="1"/>
    <xf numFmtId="2" fontId="0" fillId="0" borderId="21" xfId="0" applyNumberFormat="1" applyBorder="1"/>
    <xf numFmtId="2" fontId="0" fillId="0" borderId="22" xfId="0" applyNumberFormat="1" applyBorder="1"/>
    <xf numFmtId="0" fontId="3" fillId="0" borderId="14" xfId="0" applyFont="1" applyBorder="1" applyAlignment="1">
      <alignment horizontal="left"/>
    </xf>
    <xf numFmtId="9" fontId="0" fillId="0" borderId="15" xfId="0" applyNumberFormat="1" applyBorder="1" applyAlignment="1">
      <alignment horizontal="left"/>
    </xf>
    <xf numFmtId="0" fontId="0" fillId="0" borderId="15" xfId="0" applyBorder="1" applyAlignment="1">
      <alignment horizontal="left"/>
    </xf>
    <xf numFmtId="2" fontId="0" fillId="0" borderId="15" xfId="0" applyNumberFormat="1" applyBorder="1" applyAlignment="1">
      <alignment wrapText="1"/>
    </xf>
    <xf numFmtId="0" fontId="0" fillId="0" borderId="23" xfId="0" applyBorder="1" applyAlignment="1">
      <alignment wrapText="1"/>
    </xf>
    <xf numFmtId="0" fontId="0" fillId="0" borderId="14" xfId="0" applyBorder="1" applyAlignment="1">
      <alignment wrapText="1"/>
    </xf>
    <xf numFmtId="0" fontId="0" fillId="0" borderId="0" xfId="0" applyAlignment="1">
      <alignment wrapText="1"/>
    </xf>
    <xf numFmtId="2" fontId="0" fillId="0" borderId="15" xfId="0" applyNumberFormat="1" applyBorder="1"/>
    <xf numFmtId="4" fontId="0" fillId="11" borderId="23" xfId="0" applyNumberFormat="1" applyFill="1" applyBorder="1"/>
    <xf numFmtId="4" fontId="0" fillId="0" borderId="24" xfId="0" applyNumberFormat="1" applyBorder="1"/>
    <xf numFmtId="4" fontId="0" fillId="0" borderId="5" xfId="0" applyNumberFormat="1" applyBorder="1"/>
    <xf numFmtId="4" fontId="3" fillId="11" borderId="25" xfId="0" applyNumberFormat="1" applyFont="1" applyFill="1" applyBorder="1"/>
    <xf numFmtId="4" fontId="0" fillId="0" borderId="0" xfId="0" applyNumberFormat="1"/>
    <xf numFmtId="4" fontId="3" fillId="0" borderId="0" xfId="0" applyNumberFormat="1" applyFont="1"/>
    <xf numFmtId="4" fontId="0" fillId="11" borderId="18" xfId="0" applyNumberFormat="1" applyFill="1" applyBorder="1"/>
    <xf numFmtId="4" fontId="0" fillId="0" borderId="26" xfId="0" applyNumberFormat="1" applyBorder="1"/>
    <xf numFmtId="4" fontId="3" fillId="11" borderId="27" xfId="0" applyNumberFormat="1" applyFont="1" applyFill="1" applyBorder="1"/>
    <xf numFmtId="4" fontId="0" fillId="11" borderId="22" xfId="0" applyNumberFormat="1" applyFill="1" applyBorder="1"/>
    <xf numFmtId="4" fontId="0" fillId="0" borderId="28" xfId="0" applyNumberFormat="1" applyBorder="1"/>
    <xf numFmtId="4" fontId="0" fillId="0" borderId="29" xfId="0" applyNumberFormat="1" applyBorder="1"/>
    <xf numFmtId="4" fontId="3" fillId="11" borderId="30" xfId="0" applyNumberFormat="1" applyFont="1" applyFill="1" applyBorder="1"/>
    <xf numFmtId="0" fontId="3" fillId="0" borderId="0" xfId="0" applyFont="1"/>
    <xf numFmtId="0" fontId="3" fillId="20" borderId="31" xfId="0" applyFont="1" applyFill="1" applyBorder="1" applyAlignment="1">
      <alignment wrapText="1"/>
    </xf>
    <xf numFmtId="0" fontId="0" fillId="0" borderId="14" xfId="0" applyBorder="1"/>
    <xf numFmtId="168" fontId="0" fillId="0" borderId="15" xfId="0" applyNumberFormat="1" applyBorder="1"/>
    <xf numFmtId="168" fontId="0" fillId="20" borderId="32" xfId="0" applyNumberFormat="1" applyFill="1" applyBorder="1"/>
    <xf numFmtId="0" fontId="0" fillId="0" borderId="33" xfId="0" applyBorder="1" applyAlignment="1">
      <alignment wrapText="1"/>
    </xf>
    <xf numFmtId="0" fontId="0" fillId="0" borderId="10" xfId="0" applyBorder="1"/>
    <xf numFmtId="168" fontId="0" fillId="0" borderId="10" xfId="0" applyNumberFormat="1" applyBorder="1"/>
    <xf numFmtId="0" fontId="3" fillId="0" borderId="19" xfId="0" applyFont="1" applyBorder="1" applyAlignment="1">
      <alignment wrapText="1"/>
    </xf>
    <xf numFmtId="168" fontId="3" fillId="0" borderId="0" xfId="0" applyNumberFormat="1" applyFont="1"/>
    <xf numFmtId="168" fontId="3" fillId="20" borderId="32" xfId="0" applyNumberFormat="1" applyFont="1" applyFill="1" applyBorder="1"/>
    <xf numFmtId="0" fontId="0" fillId="0" borderId="19" xfId="0" applyBorder="1"/>
    <xf numFmtId="168" fontId="0" fillId="0" borderId="0" xfId="0" applyNumberFormat="1"/>
    <xf numFmtId="0" fontId="0" fillId="20" borderId="32" xfId="0" applyFill="1" applyBorder="1"/>
    <xf numFmtId="0" fontId="3" fillId="20" borderId="14" xfId="0" applyFont="1" applyFill="1" applyBorder="1"/>
    <xf numFmtId="0" fontId="3" fillId="20" borderId="15" xfId="0" applyFont="1" applyFill="1" applyBorder="1" applyAlignment="1">
      <alignment wrapText="1"/>
    </xf>
    <xf numFmtId="0" fontId="3" fillId="20" borderId="23" xfId="0" applyFont="1" applyFill="1" applyBorder="1"/>
    <xf numFmtId="43" fontId="0" fillId="0" borderId="19" xfId="1" applyFont="1" applyBorder="1"/>
    <xf numFmtId="43" fontId="0" fillId="0" borderId="0" xfId="1" applyFont="1" applyBorder="1"/>
    <xf numFmtId="168" fontId="0" fillId="0" borderId="18" xfId="0" applyNumberFormat="1" applyBorder="1"/>
    <xf numFmtId="0" fontId="0" fillId="0" borderId="33" xfId="0" applyBorder="1"/>
    <xf numFmtId="0" fontId="3" fillId="0" borderId="19" xfId="0" applyFont="1" applyBorder="1"/>
    <xf numFmtId="168" fontId="3" fillId="0" borderId="20" xfId="0" applyNumberFormat="1" applyFont="1" applyBorder="1"/>
    <xf numFmtId="43" fontId="3" fillId="0" borderId="21" xfId="0" applyNumberFormat="1" applyFont="1" applyBorder="1"/>
    <xf numFmtId="168" fontId="3" fillId="0" borderId="22" xfId="0" applyNumberFormat="1" applyFont="1" applyBorder="1"/>
    <xf numFmtId="0" fontId="3" fillId="0" borderId="33" xfId="0" applyFont="1" applyBorder="1"/>
    <xf numFmtId="0" fontId="3" fillId="0" borderId="10" xfId="0" applyFont="1" applyBorder="1"/>
    <xf numFmtId="0" fontId="3" fillId="0" borderId="20" xfId="0" applyFont="1" applyBorder="1"/>
    <xf numFmtId="0" fontId="3" fillId="0" borderId="21" xfId="0" applyFont="1" applyBorder="1"/>
    <xf numFmtId="168" fontId="3" fillId="0" borderId="21" xfId="0" applyNumberFormat="1" applyFont="1" applyBorder="1"/>
    <xf numFmtId="168" fontId="20" fillId="20" borderId="12" xfId="0" applyNumberFormat="1" applyFont="1" applyFill="1" applyBorder="1"/>
    <xf numFmtId="4" fontId="24" fillId="0" borderId="9" xfId="0" applyNumberFormat="1" applyFont="1" applyBorder="1" applyAlignment="1">
      <alignment horizontal="left" wrapText="1"/>
    </xf>
    <xf numFmtId="4" fontId="24" fillId="0" borderId="0" xfId="0" applyNumberFormat="1" applyFont="1" applyAlignment="1">
      <alignment horizontal="left" wrapText="1"/>
    </xf>
    <xf numFmtId="4" fontId="8" fillId="0" borderId="10" xfId="0" applyNumberFormat="1" applyFont="1" applyBorder="1" applyAlignment="1">
      <alignment horizontal="center"/>
    </xf>
    <xf numFmtId="0" fontId="9" fillId="0" borderId="0" xfId="0" applyFont="1" applyAlignment="1">
      <alignment horizontal="center"/>
    </xf>
    <xf numFmtId="0" fontId="0" fillId="0" borderId="20" xfId="0" applyBorder="1" applyAlignment="1">
      <alignment horizontal="left"/>
    </xf>
    <xf numFmtId="0" fontId="0" fillId="0" borderId="21" xfId="0" applyBorder="1" applyAlignment="1">
      <alignment horizontal="left"/>
    </xf>
    <xf numFmtId="9" fontId="0" fillId="0" borderId="0" xfId="0" applyNumberFormat="1" applyAlignment="1">
      <alignment horizontal="center"/>
    </xf>
    <xf numFmtId="0" fontId="0" fillId="0" borderId="17" xfId="0" applyBorder="1" applyAlignment="1">
      <alignment horizontal="left"/>
    </xf>
    <xf numFmtId="0" fontId="0" fillId="0" borderId="4" xfId="0" applyBorder="1" applyAlignment="1">
      <alignment horizontal="left"/>
    </xf>
    <xf numFmtId="0" fontId="0" fillId="0" borderId="19" xfId="0" applyBorder="1" applyAlignment="1">
      <alignment horizontal="left"/>
    </xf>
    <xf numFmtId="0" fontId="0" fillId="0" borderId="0" xfId="0" applyAlignment="1">
      <alignment horizontal="left"/>
    </xf>
    <xf numFmtId="0" fontId="0" fillId="0" borderId="14" xfId="0" applyBorder="1" applyAlignment="1">
      <alignment horizontal="left"/>
    </xf>
    <xf numFmtId="0" fontId="0" fillId="0" borderId="15" xfId="0" applyBorder="1" applyAlignment="1">
      <alignment horizontal="left"/>
    </xf>
  </cellXfs>
  <cellStyles count="6">
    <cellStyle name="Comma" xfId="1" builtinId="3"/>
    <cellStyle name="Currency" xfId="2" builtinId="4"/>
    <cellStyle name="Normal" xfId="0" builtinId="0"/>
    <cellStyle name="Normal_99BUDEVA" xfId="5" xr:uid="{B2208058-C678-4245-8B7E-DD7195E10575}"/>
    <cellStyle name="Percent" xfId="3" builtinId="5"/>
    <cellStyle name="Title" xfId="4"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https://crrealestate-my.sharepoint.com/Users/Matt/AppData/Local/Microsoft/Windows/Temporary%20Internet%20Files/Content.Outlook/PZWGNN8Q/Users/Matt/AppData/Local/Microsoft/Windows/Temporary%20Internet%20Files/Content.Outlook/PZWGNN8Q/NCOA%202014%20Budget%20Draft%202.xlsx?467557E2" TargetMode="External"/><Relationship Id="rId1" Type="http://schemas.openxmlformats.org/officeDocument/2006/relationships/externalLinkPath" Target="file:///\\467557E2\NCOA%202014%20Budget%20Draft%20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H:\Asset%20Management\Properties\New%20Columbia\NCOA\Budget\2026\NC%20HOA%20Budget%20Draft%202026%20v2%20w.NP%20cmts.xlsx" TargetMode="External"/><Relationship Id="rId1" Type="http://schemas.openxmlformats.org/officeDocument/2006/relationships/externalLinkPath" Target="NC%20HOA%20Budget%20Draft%202026%20v2%20w.NP%20cm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sheet"/>
      <sheetName val="Homeowner Fees"/>
      <sheetName val="HAP Partnership Fees"/>
      <sheetName val="Budget"/>
      <sheetName val="2012 Splits"/>
      <sheetName val="Payroll"/>
      <sheetName val="Landscape budget"/>
      <sheetName val="Notes"/>
      <sheetName val="12 month actuals"/>
      <sheetName val="Chart of Accounts"/>
    </sheetNames>
    <sheetDataSet>
      <sheetData sheetId="0" refreshError="1">
        <row r="1">
          <cell r="A1" t="str">
            <v>New Columbia Owners Association</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oposed Budget Detail"/>
      <sheetName val="Budget Comparison"/>
      <sheetName val="Notes"/>
      <sheetName val="Dues Calculations"/>
      <sheetName val="Landscape Schedule"/>
      <sheetName val="Water 5Y"/>
      <sheetName val="2019"/>
      <sheetName val="2020"/>
      <sheetName val="2021"/>
      <sheetName val="2022"/>
      <sheetName val="2023"/>
      <sheetName val="2024"/>
      <sheetName val="Aug Variance Report"/>
    </sheetNames>
    <sheetDataSet>
      <sheetData sheetId="0">
        <row r="7">
          <cell r="C7">
            <v>333600</v>
          </cell>
        </row>
        <row r="8">
          <cell r="C8">
            <v>246960</v>
          </cell>
        </row>
        <row r="9">
          <cell r="C9">
            <v>12960</v>
          </cell>
        </row>
        <row r="10">
          <cell r="C10">
            <v>39000</v>
          </cell>
        </row>
        <row r="26">
          <cell r="C26">
            <v>5100</v>
          </cell>
        </row>
        <row r="27">
          <cell r="C27">
            <v>0</v>
          </cell>
        </row>
        <row r="30">
          <cell r="C30">
            <v>18</v>
          </cell>
        </row>
        <row r="36">
          <cell r="C36">
            <v>6120</v>
          </cell>
        </row>
        <row r="37">
          <cell r="C37">
            <v>14400</v>
          </cell>
        </row>
        <row r="40">
          <cell r="C40">
            <v>6048</v>
          </cell>
        </row>
        <row r="41">
          <cell r="C41">
            <v>444</v>
          </cell>
        </row>
        <row r="42">
          <cell r="C42">
            <v>120</v>
          </cell>
        </row>
        <row r="45">
          <cell r="C45">
            <v>0</v>
          </cell>
        </row>
        <row r="46">
          <cell r="C46">
            <v>9600</v>
          </cell>
        </row>
        <row r="49">
          <cell r="C49">
            <v>2592</v>
          </cell>
        </row>
        <row r="50">
          <cell r="C50">
            <v>1596</v>
          </cell>
        </row>
        <row r="51">
          <cell r="C51">
            <v>96</v>
          </cell>
        </row>
        <row r="55">
          <cell r="C55">
            <v>500</v>
          </cell>
        </row>
        <row r="60">
          <cell r="C60">
            <v>1000</v>
          </cell>
        </row>
        <row r="62">
          <cell r="C62">
            <v>8880.7999999999993</v>
          </cell>
        </row>
        <row r="64">
          <cell r="C64">
            <v>120</v>
          </cell>
        </row>
        <row r="65">
          <cell r="C65">
            <v>31171.679999999997</v>
          </cell>
        </row>
        <row r="72">
          <cell r="C72">
            <v>9225.9600000000009</v>
          </cell>
        </row>
        <row r="75">
          <cell r="C75">
            <v>792</v>
          </cell>
        </row>
        <row r="76">
          <cell r="C76">
            <v>0</v>
          </cell>
        </row>
        <row r="77">
          <cell r="C77">
            <v>0</v>
          </cell>
        </row>
        <row r="78">
          <cell r="C78">
            <v>32832</v>
          </cell>
        </row>
        <row r="80">
          <cell r="C80">
            <v>804</v>
          </cell>
        </row>
        <row r="94">
          <cell r="C94">
            <v>161235.36000000002</v>
          </cell>
        </row>
        <row r="95">
          <cell r="C95">
            <v>35149.68</v>
          </cell>
        </row>
        <row r="110">
          <cell r="C110">
            <v>150</v>
          </cell>
        </row>
        <row r="128">
          <cell r="C128">
            <v>0</v>
          </cell>
        </row>
        <row r="129">
          <cell r="C129">
            <v>25</v>
          </cell>
        </row>
        <row r="131">
          <cell r="C131">
            <v>223776</v>
          </cell>
        </row>
        <row r="133">
          <cell r="C133">
            <v>0</v>
          </cell>
        </row>
        <row r="150">
          <cell r="C150">
            <v>58632</v>
          </cell>
        </row>
        <row r="154">
          <cell r="C154">
            <v>50</v>
          </cell>
        </row>
        <row r="183">
          <cell r="C183">
            <v>102999</v>
          </cell>
        </row>
        <row r="189">
          <cell r="C189">
            <v>161248</v>
          </cell>
        </row>
        <row r="190">
          <cell r="C190">
            <v>0</v>
          </cell>
        </row>
        <row r="194">
          <cell r="C194">
            <v>142632</v>
          </cell>
        </row>
      </sheetData>
      <sheetData sheetId="1"/>
      <sheetData sheetId="2"/>
      <sheetData sheetId="3">
        <row r="16">
          <cell r="C16">
            <v>20580</v>
          </cell>
        </row>
        <row r="17">
          <cell r="C17">
            <v>1080</v>
          </cell>
        </row>
        <row r="18">
          <cell r="E18">
            <v>24852</v>
          </cell>
        </row>
        <row r="24">
          <cell r="C24">
            <v>27800</v>
          </cell>
        </row>
        <row r="26">
          <cell r="C26">
            <v>3250</v>
          </cell>
        </row>
        <row r="27">
          <cell r="D27">
            <v>11886</v>
          </cell>
        </row>
      </sheetData>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6DD17-C0BA-4828-A131-824DE2905A99}">
  <dimension ref="A1:AO214"/>
  <sheetViews>
    <sheetView topLeftCell="A149" workbookViewId="0">
      <selection activeCell="K203" sqref="K203"/>
    </sheetView>
  </sheetViews>
  <sheetFormatPr defaultColWidth="9.1796875" defaultRowHeight="13"/>
  <cols>
    <col min="1" max="1" width="19" style="130" customWidth="1"/>
    <col min="2" max="2" width="36.26953125" style="3" customWidth="1"/>
    <col min="3" max="3" width="17.81640625" style="3" customWidth="1"/>
    <col min="4" max="14" width="9.7265625" style="3" customWidth="1"/>
    <col min="15" max="15" width="12" style="3" customWidth="1"/>
    <col min="16" max="16" width="9.81640625" style="3" hidden="1" customWidth="1"/>
    <col min="17" max="17" width="12" style="3" hidden="1" customWidth="1"/>
    <col min="18" max="19" width="9.1796875" style="3" hidden="1" customWidth="1"/>
    <col min="20" max="22" width="11.81640625" style="3" hidden="1" customWidth="1"/>
    <col min="23" max="23" width="13" style="3" hidden="1" customWidth="1"/>
    <col min="24" max="27" width="12.7265625" style="3" hidden="1" customWidth="1"/>
    <col min="28" max="28" width="12.7265625" style="116" hidden="1" customWidth="1"/>
    <col min="29" max="29" width="12.7265625" style="3" hidden="1" customWidth="1"/>
    <col min="30" max="30" width="10.453125" style="3" hidden="1" customWidth="1"/>
    <col min="31" max="31" width="19.81640625" style="4" customWidth="1"/>
    <col min="32" max="32" width="9.1796875" style="5"/>
    <col min="33" max="33" width="19.453125" style="3" customWidth="1"/>
    <col min="34" max="34" width="17" style="3" customWidth="1"/>
    <col min="35" max="35" width="7.26953125" style="6" customWidth="1"/>
    <col min="36" max="16384" width="9.1796875" style="3"/>
  </cols>
  <sheetData>
    <row r="1" spans="1:36" ht="18.75" customHeight="1">
      <c r="A1" s="1" t="str">
        <f>[1]Coversheet!A1</f>
        <v>New Columbia Owners Association</v>
      </c>
      <c r="B1" s="2"/>
      <c r="W1" s="3" t="s">
        <v>0</v>
      </c>
      <c r="Y1" s="3" t="s">
        <v>1</v>
      </c>
      <c r="AB1" s="3"/>
    </row>
    <row r="2" spans="1:36" ht="18.75" customHeight="1">
      <c r="A2" s="7"/>
      <c r="B2" s="8">
        <v>2026</v>
      </c>
      <c r="X2" s="9"/>
      <c r="Y2" s="10"/>
      <c r="Z2" s="10"/>
      <c r="AA2" s="10"/>
      <c r="AB2" s="11"/>
      <c r="AC2" s="9"/>
      <c r="AD2" s="9"/>
      <c r="AE2" s="12"/>
    </row>
    <row r="3" spans="1:36" ht="18.75" customHeight="1">
      <c r="A3" s="1"/>
      <c r="B3" s="13"/>
      <c r="W3" s="9" t="s">
        <v>2</v>
      </c>
      <c r="X3" s="9" t="s">
        <v>3</v>
      </c>
      <c r="Y3" s="14" t="s">
        <v>4</v>
      </c>
      <c r="Z3" s="14" t="s">
        <v>4</v>
      </c>
      <c r="AA3" s="14" t="s">
        <v>5</v>
      </c>
      <c r="AB3" s="15" t="s">
        <v>5</v>
      </c>
      <c r="AC3" s="9" t="s">
        <v>6</v>
      </c>
      <c r="AD3" s="9" t="s">
        <v>6</v>
      </c>
      <c r="AE3" s="12"/>
    </row>
    <row r="4" spans="1:36" ht="18.75" customHeight="1" thickBot="1">
      <c r="A4" s="16" t="s">
        <v>7</v>
      </c>
      <c r="B4" s="16"/>
      <c r="C4" s="17" t="s">
        <v>2</v>
      </c>
      <c r="D4" s="17" t="s">
        <v>8</v>
      </c>
      <c r="E4" s="17" t="s">
        <v>9</v>
      </c>
      <c r="F4" s="17" t="s">
        <v>10</v>
      </c>
      <c r="G4" s="17" t="s">
        <v>11</v>
      </c>
      <c r="H4" s="17" t="s">
        <v>12</v>
      </c>
      <c r="I4" s="17" t="s">
        <v>13</v>
      </c>
      <c r="J4" s="17" t="s">
        <v>14</v>
      </c>
      <c r="K4" s="17" t="s">
        <v>15</v>
      </c>
      <c r="L4" s="17" t="s">
        <v>16</v>
      </c>
      <c r="M4" s="17" t="s">
        <v>17</v>
      </c>
      <c r="N4" s="17" t="s">
        <v>18</v>
      </c>
      <c r="O4" s="17" t="s">
        <v>19</v>
      </c>
      <c r="P4" s="18" t="s">
        <v>20</v>
      </c>
      <c r="Q4" s="18" t="s">
        <v>21</v>
      </c>
      <c r="R4" s="18" t="s">
        <v>22</v>
      </c>
      <c r="S4" s="19" t="s">
        <v>23</v>
      </c>
      <c r="T4" s="19" t="s">
        <v>24</v>
      </c>
      <c r="U4" s="20" t="s">
        <v>25</v>
      </c>
      <c r="V4" s="21" t="s">
        <v>26</v>
      </c>
      <c r="W4" s="9" t="s">
        <v>27</v>
      </c>
      <c r="X4" s="22" t="s">
        <v>28</v>
      </c>
      <c r="Y4" s="23"/>
      <c r="Z4" s="23" t="s">
        <v>29</v>
      </c>
      <c r="AA4" s="23"/>
      <c r="AB4" s="24" t="s">
        <v>29</v>
      </c>
      <c r="AC4" s="22" t="s">
        <v>30</v>
      </c>
      <c r="AD4" s="22" t="s">
        <v>31</v>
      </c>
      <c r="AE4" s="12"/>
    </row>
    <row r="5" spans="1:36" ht="18.75" customHeight="1">
      <c r="A5" s="25"/>
      <c r="B5" s="26" t="s">
        <v>32</v>
      </c>
      <c r="C5" s="27"/>
      <c r="D5" s="28"/>
      <c r="E5" s="28"/>
      <c r="F5" s="28"/>
      <c r="G5" s="28"/>
      <c r="H5" s="28"/>
      <c r="I5" s="28"/>
      <c r="J5" s="28"/>
      <c r="K5" s="28"/>
      <c r="L5" s="28"/>
      <c r="M5" s="28"/>
      <c r="N5" s="28"/>
      <c r="O5" s="28"/>
      <c r="P5" s="29"/>
      <c r="Q5" s="29"/>
      <c r="R5" s="29"/>
      <c r="S5" s="19"/>
      <c r="T5" s="19"/>
      <c r="U5" s="19"/>
      <c r="V5" s="19"/>
      <c r="Y5" s="30"/>
      <c r="Z5" s="30"/>
      <c r="AA5" s="31"/>
      <c r="AB5" s="32"/>
    </row>
    <row r="6" spans="1:36" ht="18.75" customHeight="1">
      <c r="A6" s="33">
        <v>49600000</v>
      </c>
      <c r="B6" s="34" t="s">
        <v>32</v>
      </c>
      <c r="C6" s="35">
        <f>SUM(D6:O6)</f>
        <v>0</v>
      </c>
      <c r="D6" s="36"/>
      <c r="E6" s="36"/>
      <c r="F6" s="36"/>
      <c r="G6" s="36"/>
      <c r="H6" s="36"/>
      <c r="I6" s="36"/>
      <c r="J6" s="36"/>
      <c r="K6" s="36"/>
      <c r="L6" s="36"/>
      <c r="M6" s="36"/>
      <c r="N6" s="36"/>
      <c r="O6" s="36"/>
      <c r="P6" s="36">
        <f>'[2]Dues Calculations'!$E$18</f>
        <v>24852</v>
      </c>
      <c r="Q6" s="36">
        <f>'[2]Dues Calculations'!$E$18</f>
        <v>24852</v>
      </c>
      <c r="R6" s="36">
        <f>'[2]Dues Calculations'!$E$18</f>
        <v>24852</v>
      </c>
      <c r="S6" s="36">
        <f>'[2]Dues Calculations'!$E$18</f>
        <v>24852</v>
      </c>
      <c r="T6" s="36">
        <f>'[2]Dues Calculations'!$E$18</f>
        <v>24852</v>
      </c>
      <c r="U6" s="36">
        <f>'[2]Dues Calculations'!$E$18</f>
        <v>24852</v>
      </c>
      <c r="V6" s="36">
        <f>'[2]Dues Calculations'!$E$18</f>
        <v>24852</v>
      </c>
      <c r="W6" s="36">
        <f>'[2]Dues Calculations'!$E$18</f>
        <v>24852</v>
      </c>
      <c r="X6" s="36">
        <f>'[2]Dues Calculations'!$E$18</f>
        <v>24852</v>
      </c>
      <c r="Y6" s="36">
        <f>'[2]Dues Calculations'!$E$18</f>
        <v>24852</v>
      </c>
      <c r="Z6" s="36">
        <f>'[2]Dues Calculations'!$E$18</f>
        <v>24852</v>
      </c>
      <c r="AA6" s="36">
        <f>'[2]Dues Calculations'!$E$18</f>
        <v>24852</v>
      </c>
      <c r="AB6" s="36">
        <f>'[2]Dues Calculations'!$E$18</f>
        <v>24852</v>
      </c>
      <c r="AC6" s="36">
        <f>'[2]Dues Calculations'!$E$18</f>
        <v>24852</v>
      </c>
      <c r="AD6" s="36">
        <f>'[2]Dues Calculations'!$E$18</f>
        <v>24852</v>
      </c>
    </row>
    <row r="7" spans="1:36" ht="18.75" customHeight="1">
      <c r="A7" s="33">
        <v>49601000</v>
      </c>
      <c r="B7" s="34" t="s">
        <v>33</v>
      </c>
      <c r="C7" s="35">
        <f>SUM(D7:O7)</f>
        <v>333600</v>
      </c>
      <c r="D7" s="36">
        <f>'[2]Dues Calculations'!$C$24</f>
        <v>27800</v>
      </c>
      <c r="E7" s="36">
        <f>'[2]Dues Calculations'!$C$24</f>
        <v>27800</v>
      </c>
      <c r="F7" s="36">
        <f>'[2]Dues Calculations'!$C$24</f>
        <v>27800</v>
      </c>
      <c r="G7" s="36">
        <f>'[2]Dues Calculations'!$C$24</f>
        <v>27800</v>
      </c>
      <c r="H7" s="36">
        <f>'[2]Dues Calculations'!$C$24</f>
        <v>27800</v>
      </c>
      <c r="I7" s="36">
        <f>'[2]Dues Calculations'!$C$24</f>
        <v>27800</v>
      </c>
      <c r="J7" s="36">
        <f>'[2]Dues Calculations'!$C$24</f>
        <v>27800</v>
      </c>
      <c r="K7" s="36">
        <f>'[2]Dues Calculations'!$C$24</f>
        <v>27800</v>
      </c>
      <c r="L7" s="36">
        <f>'[2]Dues Calculations'!$C$24</f>
        <v>27800</v>
      </c>
      <c r="M7" s="36">
        <f>'[2]Dues Calculations'!$C$24</f>
        <v>27800</v>
      </c>
      <c r="N7" s="36">
        <f>'[2]Dues Calculations'!$C$24</f>
        <v>27800</v>
      </c>
      <c r="O7" s="36">
        <f>'[2]Dues Calculations'!$C$24</f>
        <v>27800</v>
      </c>
      <c r="P7" s="36">
        <f t="shared" ref="P7:AD7" si="0">O7</f>
        <v>27800</v>
      </c>
      <c r="Q7" s="36">
        <f t="shared" si="0"/>
        <v>27800</v>
      </c>
      <c r="R7" s="36">
        <f t="shared" si="0"/>
        <v>27800</v>
      </c>
      <c r="S7" s="36">
        <f t="shared" si="0"/>
        <v>27800</v>
      </c>
      <c r="T7" s="36">
        <f t="shared" si="0"/>
        <v>27800</v>
      </c>
      <c r="U7" s="36">
        <f t="shared" si="0"/>
        <v>27800</v>
      </c>
      <c r="V7" s="36">
        <f t="shared" si="0"/>
        <v>27800</v>
      </c>
      <c r="W7" s="36">
        <f t="shared" si="0"/>
        <v>27800</v>
      </c>
      <c r="X7" s="36">
        <f t="shared" si="0"/>
        <v>27800</v>
      </c>
      <c r="Y7" s="36">
        <f t="shared" si="0"/>
        <v>27800</v>
      </c>
      <c r="Z7" s="36">
        <f t="shared" si="0"/>
        <v>27800</v>
      </c>
      <c r="AA7" s="36">
        <f t="shared" si="0"/>
        <v>27800</v>
      </c>
      <c r="AB7" s="36">
        <f t="shared" si="0"/>
        <v>27800</v>
      </c>
      <c r="AC7" s="36">
        <f t="shared" si="0"/>
        <v>27800</v>
      </c>
      <c r="AD7" s="36">
        <f t="shared" si="0"/>
        <v>27800</v>
      </c>
      <c r="AE7" s="37"/>
      <c r="AI7" s="38"/>
      <c r="AJ7" s="28"/>
    </row>
    <row r="8" spans="1:36" ht="18.75" customHeight="1">
      <c r="A8" s="33">
        <v>49602000</v>
      </c>
      <c r="B8" s="34" t="s">
        <v>34</v>
      </c>
      <c r="C8" s="35">
        <f>SUM(D8:O8)</f>
        <v>246960</v>
      </c>
      <c r="D8" s="36">
        <v>20580</v>
      </c>
      <c r="E8" s="36">
        <v>20580</v>
      </c>
      <c r="F8" s="36">
        <v>20580</v>
      </c>
      <c r="G8" s="36">
        <f>'[2]Dues Calculations'!$C$16</f>
        <v>20580</v>
      </c>
      <c r="H8" s="36">
        <f>'[2]Dues Calculations'!$C$16</f>
        <v>20580</v>
      </c>
      <c r="I8" s="36">
        <f>'[2]Dues Calculations'!$C$16</f>
        <v>20580</v>
      </c>
      <c r="J8" s="36">
        <f>'[2]Dues Calculations'!$C$16</f>
        <v>20580</v>
      </c>
      <c r="K8" s="36">
        <f>'[2]Dues Calculations'!$C$16</f>
        <v>20580</v>
      </c>
      <c r="L8" s="36">
        <f>'[2]Dues Calculations'!$C$16</f>
        <v>20580</v>
      </c>
      <c r="M8" s="36">
        <f>'[2]Dues Calculations'!$C$16</f>
        <v>20580</v>
      </c>
      <c r="N8" s="36">
        <f>'[2]Dues Calculations'!$C$16</f>
        <v>20580</v>
      </c>
      <c r="O8" s="36">
        <f>'[2]Dues Calculations'!$C$16</f>
        <v>20580</v>
      </c>
      <c r="P8" s="36">
        <v>18399</v>
      </c>
      <c r="Q8" s="36">
        <v>18399</v>
      </c>
      <c r="R8" s="36">
        <v>18399</v>
      </c>
      <c r="S8" s="36">
        <v>18399</v>
      </c>
      <c r="T8" s="36">
        <v>18399</v>
      </c>
      <c r="U8" s="36">
        <v>18399</v>
      </c>
      <c r="V8" s="36">
        <v>18399</v>
      </c>
      <c r="W8" s="36">
        <v>18399</v>
      </c>
      <c r="X8" s="36">
        <v>18399</v>
      </c>
      <c r="Y8" s="36">
        <v>18399</v>
      </c>
      <c r="Z8" s="36">
        <v>18399</v>
      </c>
      <c r="AA8" s="36">
        <v>18399</v>
      </c>
      <c r="AB8" s="36">
        <v>18399</v>
      </c>
      <c r="AC8" s="36">
        <v>18399</v>
      </c>
      <c r="AD8" s="36">
        <v>18399</v>
      </c>
      <c r="AE8" s="37"/>
      <c r="AI8" s="38"/>
      <c r="AJ8" s="28"/>
    </row>
    <row r="9" spans="1:36" ht="18.75" customHeight="1">
      <c r="A9" s="33">
        <v>49603000</v>
      </c>
      <c r="B9" s="34" t="s">
        <v>35</v>
      </c>
      <c r="C9" s="35">
        <f>SUM(D9:O9)</f>
        <v>12960</v>
      </c>
      <c r="D9" s="36">
        <f>'[2]Dues Calculations'!$C$17</f>
        <v>1080</v>
      </c>
      <c r="E9" s="36">
        <f>'[2]Dues Calculations'!$C$17</f>
        <v>1080</v>
      </c>
      <c r="F9" s="36">
        <f>'[2]Dues Calculations'!$C$17</f>
        <v>1080</v>
      </c>
      <c r="G9" s="36">
        <f>'[2]Dues Calculations'!$C$17</f>
        <v>1080</v>
      </c>
      <c r="H9" s="36">
        <f>'[2]Dues Calculations'!$C$17</f>
        <v>1080</v>
      </c>
      <c r="I9" s="36">
        <f>'[2]Dues Calculations'!$C$17</f>
        <v>1080</v>
      </c>
      <c r="J9" s="36">
        <f>'[2]Dues Calculations'!$C$17</f>
        <v>1080</v>
      </c>
      <c r="K9" s="36">
        <f>'[2]Dues Calculations'!$C$17</f>
        <v>1080</v>
      </c>
      <c r="L9" s="36">
        <f>'[2]Dues Calculations'!$C$17</f>
        <v>1080</v>
      </c>
      <c r="M9" s="36">
        <f>'[2]Dues Calculations'!$C$17</f>
        <v>1080</v>
      </c>
      <c r="N9" s="36">
        <f>'[2]Dues Calculations'!$C$17</f>
        <v>1080</v>
      </c>
      <c r="O9" s="36">
        <f>'[2]Dues Calculations'!$C$17</f>
        <v>1080</v>
      </c>
      <c r="P9" s="36">
        <f t="shared" ref="P9:AD10" si="1">O9</f>
        <v>1080</v>
      </c>
      <c r="Q9" s="36">
        <f t="shared" si="1"/>
        <v>1080</v>
      </c>
      <c r="R9" s="36">
        <f t="shared" si="1"/>
        <v>1080</v>
      </c>
      <c r="S9" s="36">
        <f t="shared" si="1"/>
        <v>1080</v>
      </c>
      <c r="T9" s="36">
        <f t="shared" si="1"/>
        <v>1080</v>
      </c>
      <c r="U9" s="36">
        <f t="shared" si="1"/>
        <v>1080</v>
      </c>
      <c r="V9" s="36">
        <f t="shared" si="1"/>
        <v>1080</v>
      </c>
      <c r="W9" s="36">
        <f t="shared" si="1"/>
        <v>1080</v>
      </c>
      <c r="X9" s="36">
        <f t="shared" si="1"/>
        <v>1080</v>
      </c>
      <c r="Y9" s="36">
        <f t="shared" si="1"/>
        <v>1080</v>
      </c>
      <c r="Z9" s="36">
        <f t="shared" si="1"/>
        <v>1080</v>
      </c>
      <c r="AA9" s="36">
        <f t="shared" si="1"/>
        <v>1080</v>
      </c>
      <c r="AB9" s="36">
        <f t="shared" si="1"/>
        <v>1080</v>
      </c>
      <c r="AC9" s="36">
        <f t="shared" si="1"/>
        <v>1080</v>
      </c>
      <c r="AD9" s="36">
        <f t="shared" si="1"/>
        <v>1080</v>
      </c>
      <c r="AE9" s="37"/>
      <c r="AI9" s="38"/>
      <c r="AJ9" s="28"/>
    </row>
    <row r="10" spans="1:36" ht="18.75" customHeight="1">
      <c r="A10" s="33">
        <v>49606000</v>
      </c>
      <c r="B10" s="34" t="s">
        <v>36</v>
      </c>
      <c r="C10" s="35">
        <f>SUM(D10:O10)</f>
        <v>39000</v>
      </c>
      <c r="D10" s="36">
        <f>'[2]Dues Calculations'!$C$26</f>
        <v>3250</v>
      </c>
      <c r="E10" s="36">
        <f>'[2]Dues Calculations'!$C$26</f>
        <v>3250</v>
      </c>
      <c r="F10" s="36">
        <f>'[2]Dues Calculations'!$C$26</f>
        <v>3250</v>
      </c>
      <c r="G10" s="36">
        <f>'[2]Dues Calculations'!$C$26</f>
        <v>3250</v>
      </c>
      <c r="H10" s="36">
        <f>'[2]Dues Calculations'!$C$26</f>
        <v>3250</v>
      </c>
      <c r="I10" s="36">
        <f>'[2]Dues Calculations'!$C$26</f>
        <v>3250</v>
      </c>
      <c r="J10" s="36">
        <f>'[2]Dues Calculations'!$C$26</f>
        <v>3250</v>
      </c>
      <c r="K10" s="36">
        <f>'[2]Dues Calculations'!$C$26</f>
        <v>3250</v>
      </c>
      <c r="L10" s="36">
        <f>'[2]Dues Calculations'!$C$26</f>
        <v>3250</v>
      </c>
      <c r="M10" s="36">
        <f>'[2]Dues Calculations'!$C$26</f>
        <v>3250</v>
      </c>
      <c r="N10" s="36">
        <f>'[2]Dues Calculations'!$C$26</f>
        <v>3250</v>
      </c>
      <c r="O10" s="36">
        <f>'[2]Dues Calculations'!$C$26</f>
        <v>3250</v>
      </c>
      <c r="P10" s="36">
        <f t="shared" si="1"/>
        <v>3250</v>
      </c>
      <c r="Q10" s="36">
        <f t="shared" si="1"/>
        <v>3250</v>
      </c>
      <c r="R10" s="36">
        <f t="shared" si="1"/>
        <v>3250</v>
      </c>
      <c r="S10" s="36">
        <f t="shared" si="1"/>
        <v>3250</v>
      </c>
      <c r="T10" s="36">
        <f t="shared" si="1"/>
        <v>3250</v>
      </c>
      <c r="U10" s="36">
        <f t="shared" si="1"/>
        <v>3250</v>
      </c>
      <c r="V10" s="36">
        <f t="shared" si="1"/>
        <v>3250</v>
      </c>
      <c r="W10" s="36">
        <f t="shared" si="1"/>
        <v>3250</v>
      </c>
      <c r="X10" s="36">
        <f t="shared" si="1"/>
        <v>3250</v>
      </c>
      <c r="Y10" s="36">
        <f t="shared" si="1"/>
        <v>3250</v>
      </c>
      <c r="Z10" s="36">
        <f t="shared" si="1"/>
        <v>3250</v>
      </c>
      <c r="AA10" s="36">
        <f t="shared" si="1"/>
        <v>3250</v>
      </c>
      <c r="AB10" s="36">
        <f t="shared" si="1"/>
        <v>3250</v>
      </c>
      <c r="AC10" s="36">
        <f t="shared" si="1"/>
        <v>3250</v>
      </c>
      <c r="AD10" s="36">
        <f t="shared" si="1"/>
        <v>3250</v>
      </c>
      <c r="AE10" s="37"/>
      <c r="AI10" s="38"/>
      <c r="AJ10" s="28"/>
    </row>
    <row r="11" spans="1:36" ht="18.75" customHeight="1">
      <c r="A11" s="39">
        <v>49690000</v>
      </c>
      <c r="B11" s="26" t="s">
        <v>37</v>
      </c>
      <c r="C11" s="35">
        <f t="shared" ref="C11:R11" si="2">SUM(C7:C10)</f>
        <v>632520</v>
      </c>
      <c r="D11" s="35">
        <f t="shared" si="2"/>
        <v>52710</v>
      </c>
      <c r="E11" s="35">
        <f t="shared" si="2"/>
        <v>52710</v>
      </c>
      <c r="F11" s="35">
        <f t="shared" si="2"/>
        <v>52710</v>
      </c>
      <c r="G11" s="35">
        <f t="shared" si="2"/>
        <v>52710</v>
      </c>
      <c r="H11" s="35">
        <f t="shared" si="2"/>
        <v>52710</v>
      </c>
      <c r="I11" s="35">
        <f t="shared" si="2"/>
        <v>52710</v>
      </c>
      <c r="J11" s="35">
        <f t="shared" si="2"/>
        <v>52710</v>
      </c>
      <c r="K11" s="35">
        <f t="shared" si="2"/>
        <v>52710</v>
      </c>
      <c r="L11" s="35">
        <f t="shared" si="2"/>
        <v>52710</v>
      </c>
      <c r="M11" s="35">
        <f t="shared" si="2"/>
        <v>52710</v>
      </c>
      <c r="N11" s="35">
        <f t="shared" si="2"/>
        <v>52710</v>
      </c>
      <c r="O11" s="35">
        <f t="shared" si="2"/>
        <v>52710</v>
      </c>
      <c r="P11" s="35">
        <f t="shared" si="2"/>
        <v>50529</v>
      </c>
      <c r="Q11" s="35">
        <f t="shared" si="2"/>
        <v>50529</v>
      </c>
      <c r="R11" s="35">
        <f t="shared" si="2"/>
        <v>50529</v>
      </c>
      <c r="S11" s="40">
        <v>-1</v>
      </c>
      <c r="T11" s="41">
        <f>SUM(T6:T10)</f>
        <v>75381</v>
      </c>
      <c r="U11" s="41">
        <f t="shared" ref="U11:U74" si="3">T11/10*12</f>
        <v>90457.200000000012</v>
      </c>
      <c r="V11" s="41">
        <f>SUM(V6:V10)</f>
        <v>75381</v>
      </c>
      <c r="W11" s="42">
        <f>SUM(W7:W10)</f>
        <v>50529</v>
      </c>
      <c r="X11" s="42">
        <f>SUM(X7:X10)</f>
        <v>50529</v>
      </c>
      <c r="Y11" s="43">
        <f>C11-V11</f>
        <v>557139</v>
      </c>
      <c r="Z11" s="44">
        <f>(C11-X11)/X11</f>
        <v>11.517959983375883</v>
      </c>
      <c r="AA11" s="45">
        <f>C11-U11</f>
        <v>542062.80000000005</v>
      </c>
      <c r="AB11" s="46">
        <f>(C11-W11)/W11</f>
        <v>11.517959983375883</v>
      </c>
      <c r="AC11" s="42">
        <f>SUM(AC7:AC10)</f>
        <v>50529</v>
      </c>
      <c r="AD11" s="42">
        <f>SUM(AD7:AD10)</f>
        <v>50529</v>
      </c>
      <c r="AE11" s="47"/>
      <c r="AI11" s="38"/>
    </row>
    <row r="12" spans="1:36" ht="18.75" hidden="1" customHeight="1">
      <c r="A12" s="33"/>
      <c r="B12" s="34"/>
      <c r="C12" s="48"/>
      <c r="D12" s="28"/>
      <c r="E12" s="28"/>
      <c r="F12" s="28"/>
      <c r="G12" s="28"/>
      <c r="H12" s="28"/>
      <c r="I12" s="28"/>
      <c r="J12" s="28"/>
      <c r="K12" s="28" t="s">
        <v>38</v>
      </c>
      <c r="L12" s="28"/>
      <c r="M12" s="28"/>
      <c r="N12" s="28"/>
      <c r="O12" s="28"/>
      <c r="P12" s="49"/>
      <c r="Q12" s="49"/>
      <c r="R12" s="49"/>
      <c r="S12" s="40"/>
      <c r="T12" s="50"/>
      <c r="U12" s="50"/>
      <c r="V12" s="50"/>
      <c r="Y12" s="51"/>
      <c r="Z12" s="52"/>
      <c r="AA12" s="53"/>
      <c r="AB12" s="54"/>
    </row>
    <row r="13" spans="1:36" ht="18.75" hidden="1" customHeight="1">
      <c r="A13" s="33"/>
      <c r="B13" s="26" t="s">
        <v>39</v>
      </c>
      <c r="C13" s="55"/>
      <c r="D13" s="28"/>
      <c r="E13" s="28"/>
      <c r="F13" s="28"/>
      <c r="G13" s="28"/>
      <c r="H13" s="28"/>
      <c r="I13" s="28"/>
      <c r="J13" s="28"/>
      <c r="K13" s="28"/>
      <c r="L13" s="28"/>
      <c r="M13" s="28"/>
      <c r="N13" s="28"/>
      <c r="O13" s="28"/>
      <c r="P13" s="56"/>
      <c r="Q13" s="56"/>
      <c r="R13" s="56"/>
      <c r="S13" s="40"/>
      <c r="T13" s="50"/>
      <c r="U13" s="50"/>
      <c r="V13" s="50"/>
      <c r="Y13" s="51"/>
      <c r="Z13" s="52"/>
      <c r="AA13" s="53"/>
      <c r="AB13" s="54"/>
    </row>
    <row r="14" spans="1:36" ht="18.75" hidden="1" customHeight="1">
      <c r="A14" s="33">
        <v>42050200</v>
      </c>
      <c r="B14" s="34" t="s">
        <v>40</v>
      </c>
      <c r="C14" s="35">
        <f>SUM(D14:O14)</f>
        <v>0</v>
      </c>
      <c r="D14" s="36">
        <v>0</v>
      </c>
      <c r="E14" s="36">
        <f>D14</f>
        <v>0</v>
      </c>
      <c r="F14" s="36">
        <f t="shared" ref="F14:O14" si="4">E14</f>
        <v>0</v>
      </c>
      <c r="G14" s="36">
        <f t="shared" si="4"/>
        <v>0</v>
      </c>
      <c r="H14" s="36">
        <f t="shared" si="4"/>
        <v>0</v>
      </c>
      <c r="I14" s="36">
        <f t="shared" si="4"/>
        <v>0</v>
      </c>
      <c r="J14" s="36">
        <f t="shared" si="4"/>
        <v>0</v>
      </c>
      <c r="K14" s="36">
        <f t="shared" si="4"/>
        <v>0</v>
      </c>
      <c r="L14" s="36">
        <f t="shared" si="4"/>
        <v>0</v>
      </c>
      <c r="M14" s="36">
        <f t="shared" si="4"/>
        <v>0</v>
      </c>
      <c r="N14" s="36">
        <f t="shared" si="4"/>
        <v>0</v>
      </c>
      <c r="O14" s="36">
        <f t="shared" si="4"/>
        <v>0</v>
      </c>
      <c r="P14" s="57">
        <v>-42055</v>
      </c>
      <c r="Q14" s="57">
        <v>0</v>
      </c>
      <c r="R14" s="57">
        <v>-84407</v>
      </c>
      <c r="S14" s="40">
        <v>-1</v>
      </c>
      <c r="T14" s="40"/>
      <c r="U14" s="40">
        <f t="shared" si="3"/>
        <v>0</v>
      </c>
      <c r="V14" s="40"/>
      <c r="Y14" s="43">
        <f>C14-V14</f>
        <v>0</v>
      </c>
      <c r="Z14" s="44"/>
      <c r="AA14" s="45">
        <f>C14-U14</f>
        <v>0</v>
      </c>
      <c r="AB14" s="46"/>
    </row>
    <row r="15" spans="1:36" ht="18.75" hidden="1" customHeight="1">
      <c r="A15" s="33">
        <v>42100200</v>
      </c>
      <c r="B15" s="34" t="s">
        <v>41</v>
      </c>
      <c r="C15" s="35">
        <f>SUM(D15:O15)</f>
        <v>0</v>
      </c>
      <c r="D15" s="36">
        <v>0</v>
      </c>
      <c r="E15" s="36">
        <v>0</v>
      </c>
      <c r="F15" s="36">
        <v>0</v>
      </c>
      <c r="G15" s="36">
        <v>0</v>
      </c>
      <c r="H15" s="36">
        <v>0</v>
      </c>
      <c r="I15" s="36">
        <v>0</v>
      </c>
      <c r="J15" s="36">
        <v>0</v>
      </c>
      <c r="K15" s="36">
        <v>0</v>
      </c>
      <c r="L15" s="36">
        <v>0</v>
      </c>
      <c r="M15" s="36">
        <v>0</v>
      </c>
      <c r="N15" s="36">
        <v>0</v>
      </c>
      <c r="O15" s="36">
        <v>0</v>
      </c>
      <c r="P15" s="57">
        <v>0</v>
      </c>
      <c r="Q15" s="57">
        <v>0</v>
      </c>
      <c r="R15" s="57">
        <v>0</v>
      </c>
      <c r="S15" s="40">
        <v>-1</v>
      </c>
      <c r="T15" s="40"/>
      <c r="U15" s="40">
        <f t="shared" si="3"/>
        <v>0</v>
      </c>
      <c r="V15" s="40"/>
      <c r="Y15" s="43">
        <f>C15-V15</f>
        <v>0</v>
      </c>
      <c r="Z15" s="44"/>
      <c r="AA15" s="45">
        <f>C15-U15</f>
        <v>0</v>
      </c>
      <c r="AB15" s="46"/>
    </row>
    <row r="16" spans="1:36" ht="18.75" hidden="1" customHeight="1">
      <c r="A16" s="39">
        <v>42290000</v>
      </c>
      <c r="B16" s="26" t="s">
        <v>42</v>
      </c>
      <c r="C16" s="35">
        <f>C14+C15</f>
        <v>0</v>
      </c>
      <c r="D16" s="35">
        <f t="shared" ref="D16:O16" si="5">D14+D15</f>
        <v>0</v>
      </c>
      <c r="E16" s="35">
        <f t="shared" si="5"/>
        <v>0</v>
      </c>
      <c r="F16" s="35">
        <f t="shared" si="5"/>
        <v>0</v>
      </c>
      <c r="G16" s="35">
        <f t="shared" si="5"/>
        <v>0</v>
      </c>
      <c r="H16" s="35">
        <f t="shared" si="5"/>
        <v>0</v>
      </c>
      <c r="I16" s="35">
        <f t="shared" si="5"/>
        <v>0</v>
      </c>
      <c r="J16" s="35">
        <f t="shared" si="5"/>
        <v>0</v>
      </c>
      <c r="K16" s="35">
        <f t="shared" si="5"/>
        <v>0</v>
      </c>
      <c r="L16" s="35">
        <f t="shared" si="5"/>
        <v>0</v>
      </c>
      <c r="M16" s="35">
        <f t="shared" si="5"/>
        <v>0</v>
      </c>
      <c r="N16" s="35">
        <f t="shared" si="5"/>
        <v>0</v>
      </c>
      <c r="O16" s="35">
        <f t="shared" si="5"/>
        <v>0</v>
      </c>
      <c r="P16" s="35">
        <v>0</v>
      </c>
      <c r="Q16" s="35">
        <v>0</v>
      </c>
      <c r="R16" s="35">
        <v>0</v>
      </c>
      <c r="S16" s="40">
        <v>-1</v>
      </c>
      <c r="T16" s="40"/>
      <c r="U16" s="40">
        <f t="shared" si="3"/>
        <v>0</v>
      </c>
      <c r="V16" s="40"/>
      <c r="Y16" s="43">
        <f>C16-V16</f>
        <v>0</v>
      </c>
      <c r="Z16" s="44"/>
      <c r="AA16" s="45">
        <f>C16-U16</f>
        <v>0</v>
      </c>
      <c r="AB16" s="46"/>
    </row>
    <row r="17" spans="1:31" ht="18.75" customHeight="1">
      <c r="A17" s="39">
        <v>42990000</v>
      </c>
      <c r="B17" s="26" t="s">
        <v>43</v>
      </c>
      <c r="C17" s="58">
        <f t="shared" ref="C17:R17" si="6">C11-C16</f>
        <v>632520</v>
      </c>
      <c r="D17" s="58">
        <f t="shared" si="6"/>
        <v>52710</v>
      </c>
      <c r="E17" s="58">
        <f t="shared" si="6"/>
        <v>52710</v>
      </c>
      <c r="F17" s="58">
        <f t="shared" si="6"/>
        <v>52710</v>
      </c>
      <c r="G17" s="58">
        <f t="shared" si="6"/>
        <v>52710</v>
      </c>
      <c r="H17" s="58">
        <f t="shared" si="6"/>
        <v>52710</v>
      </c>
      <c r="I17" s="58">
        <f t="shared" si="6"/>
        <v>52710</v>
      </c>
      <c r="J17" s="58">
        <f t="shared" si="6"/>
        <v>52710</v>
      </c>
      <c r="K17" s="58">
        <f t="shared" si="6"/>
        <v>52710</v>
      </c>
      <c r="L17" s="58">
        <f t="shared" si="6"/>
        <v>52710</v>
      </c>
      <c r="M17" s="58">
        <f t="shared" si="6"/>
        <v>52710</v>
      </c>
      <c r="N17" s="58">
        <f t="shared" si="6"/>
        <v>52710</v>
      </c>
      <c r="O17" s="58">
        <f t="shared" si="6"/>
        <v>52710</v>
      </c>
      <c r="P17" s="58">
        <f t="shared" si="6"/>
        <v>50529</v>
      </c>
      <c r="Q17" s="58">
        <f t="shared" si="6"/>
        <v>50529</v>
      </c>
      <c r="R17" s="58">
        <f t="shared" si="6"/>
        <v>50529</v>
      </c>
      <c r="S17" s="40">
        <v>-1</v>
      </c>
      <c r="T17" s="41">
        <f>T11</f>
        <v>75381</v>
      </c>
      <c r="U17" s="41">
        <f t="shared" si="3"/>
        <v>90457.200000000012</v>
      </c>
      <c r="V17" s="41">
        <f>V11</f>
        <v>75381</v>
      </c>
      <c r="W17" s="42">
        <f>SUM(W11:W16)</f>
        <v>50529</v>
      </c>
      <c r="X17" s="42">
        <f>SUM(X11:X16)</f>
        <v>50529</v>
      </c>
      <c r="Y17" s="43">
        <f>C17-V17</f>
        <v>557139</v>
      </c>
      <c r="Z17" s="44">
        <f>(C17-X17)/X17</f>
        <v>11.517959983375883</v>
      </c>
      <c r="AA17" s="45">
        <f>C17-U17</f>
        <v>542062.80000000005</v>
      </c>
      <c r="AB17" s="46">
        <f>(C17-W17)/W17</f>
        <v>11.517959983375883</v>
      </c>
      <c r="AC17" s="42">
        <f>SUM(AC11:AC16)</f>
        <v>50529</v>
      </c>
      <c r="AD17" s="42">
        <f>SUM(AD11:AD16)</f>
        <v>50529</v>
      </c>
      <c r="AE17" s="47"/>
    </row>
    <row r="18" spans="1:31" ht="18.75" customHeight="1">
      <c r="A18" s="33"/>
      <c r="B18" s="34"/>
      <c r="C18" s="48"/>
      <c r="D18" s="28"/>
      <c r="E18" s="28"/>
      <c r="F18" s="28"/>
      <c r="G18" s="28"/>
      <c r="H18" s="28"/>
      <c r="I18" s="28"/>
      <c r="J18" s="28"/>
      <c r="K18" s="28"/>
      <c r="L18" s="28"/>
      <c r="M18" s="28"/>
      <c r="N18" s="28"/>
      <c r="O18" s="28"/>
      <c r="P18" s="56"/>
      <c r="Q18" s="56"/>
      <c r="R18" s="56"/>
      <c r="S18" s="59"/>
      <c r="T18" s="59"/>
      <c r="U18" s="59"/>
      <c r="V18" s="59"/>
      <c r="Y18" s="51"/>
      <c r="Z18" s="52"/>
      <c r="AA18" s="53"/>
      <c r="AB18" s="54"/>
    </row>
    <row r="19" spans="1:31" ht="18.75" customHeight="1">
      <c r="A19" s="33"/>
      <c r="B19" s="26" t="s">
        <v>44</v>
      </c>
      <c r="C19" s="55"/>
      <c r="D19" s="28"/>
      <c r="E19" s="28"/>
      <c r="F19" s="28"/>
      <c r="G19" s="28"/>
      <c r="H19" s="28"/>
      <c r="I19" s="28"/>
      <c r="J19" s="28"/>
      <c r="K19" s="28"/>
      <c r="L19" s="28"/>
      <c r="M19" s="28"/>
      <c r="N19" s="28"/>
      <c r="O19" s="28"/>
      <c r="P19" s="56"/>
      <c r="Q19" s="56"/>
      <c r="R19" s="56"/>
      <c r="S19" s="59"/>
      <c r="T19" s="59"/>
      <c r="U19" s="59"/>
      <c r="V19" s="59"/>
      <c r="Y19" s="51"/>
      <c r="Z19" s="52"/>
      <c r="AA19" s="53"/>
      <c r="AB19" s="54"/>
    </row>
    <row r="20" spans="1:31" ht="18.75" hidden="1" customHeight="1">
      <c r="A20" s="33">
        <v>48200000</v>
      </c>
      <c r="B20" s="34" t="s">
        <v>45</v>
      </c>
      <c r="C20" s="35">
        <f t="shared" ref="C20:C31" si="7">SUM(D20:O20)</f>
        <v>0</v>
      </c>
      <c r="D20" s="36">
        <v>0</v>
      </c>
      <c r="E20" s="36">
        <f t="shared" ref="E20:O25" si="8">D20</f>
        <v>0</v>
      </c>
      <c r="F20" s="36">
        <f t="shared" si="8"/>
        <v>0</v>
      </c>
      <c r="G20" s="36">
        <f t="shared" si="8"/>
        <v>0</v>
      </c>
      <c r="H20" s="36">
        <f t="shared" si="8"/>
        <v>0</v>
      </c>
      <c r="I20" s="36">
        <f t="shared" si="8"/>
        <v>0</v>
      </c>
      <c r="J20" s="36">
        <f t="shared" si="8"/>
        <v>0</v>
      </c>
      <c r="K20" s="36">
        <f t="shared" si="8"/>
        <v>0</v>
      </c>
      <c r="L20" s="36">
        <f t="shared" si="8"/>
        <v>0</v>
      </c>
      <c r="M20" s="36">
        <f t="shared" si="8"/>
        <v>0</v>
      </c>
      <c r="N20" s="36">
        <f t="shared" si="8"/>
        <v>0</v>
      </c>
      <c r="O20" s="36">
        <f t="shared" si="8"/>
        <v>0</v>
      </c>
      <c r="P20" s="60">
        <v>10000</v>
      </c>
      <c r="Q20" s="60">
        <v>0</v>
      </c>
      <c r="R20" s="60">
        <v>0</v>
      </c>
      <c r="S20" s="40" t="s">
        <v>46</v>
      </c>
      <c r="T20" s="40">
        <v>189</v>
      </c>
      <c r="U20" s="40">
        <f t="shared" si="3"/>
        <v>226.79999999999998</v>
      </c>
      <c r="V20" s="40"/>
      <c r="W20" s="61">
        <v>3113.24</v>
      </c>
      <c r="X20" s="61">
        <v>0</v>
      </c>
      <c r="Y20" s="43">
        <f t="shared" ref="Y20:Y25" si="9">C20-V20</f>
        <v>0</v>
      </c>
      <c r="Z20" s="44"/>
      <c r="AA20" s="45">
        <f t="shared" ref="AA20:AA25" si="10">C20-U20</f>
        <v>-226.79999999999998</v>
      </c>
      <c r="AB20" s="46">
        <f>(C20-W20)/W20</f>
        <v>-1</v>
      </c>
      <c r="AC20" s="61">
        <v>3113.24</v>
      </c>
      <c r="AD20" s="62" t="s">
        <v>47</v>
      </c>
      <c r="AE20" s="63"/>
    </row>
    <row r="21" spans="1:31" ht="18.75" hidden="1" customHeight="1">
      <c r="A21" s="33">
        <v>49130000</v>
      </c>
      <c r="B21" s="34" t="s">
        <v>48</v>
      </c>
      <c r="C21" s="35">
        <f t="shared" si="7"/>
        <v>0</v>
      </c>
      <c r="D21" s="36">
        <v>0</v>
      </c>
      <c r="E21" s="36">
        <f t="shared" si="8"/>
        <v>0</v>
      </c>
      <c r="F21" s="36">
        <f t="shared" si="8"/>
        <v>0</v>
      </c>
      <c r="G21" s="36">
        <f t="shared" si="8"/>
        <v>0</v>
      </c>
      <c r="H21" s="36">
        <f t="shared" si="8"/>
        <v>0</v>
      </c>
      <c r="I21" s="36">
        <f t="shared" si="8"/>
        <v>0</v>
      </c>
      <c r="J21" s="36">
        <f t="shared" si="8"/>
        <v>0</v>
      </c>
      <c r="K21" s="36">
        <f t="shared" si="8"/>
        <v>0</v>
      </c>
      <c r="L21" s="36">
        <f t="shared" si="8"/>
        <v>0</v>
      </c>
      <c r="M21" s="36">
        <f t="shared" si="8"/>
        <v>0</v>
      </c>
      <c r="N21" s="36">
        <f t="shared" si="8"/>
        <v>0</v>
      </c>
      <c r="O21" s="36">
        <f t="shared" si="8"/>
        <v>0</v>
      </c>
      <c r="P21" s="60">
        <v>0</v>
      </c>
      <c r="Q21" s="60">
        <v>0</v>
      </c>
      <c r="R21" s="60">
        <v>0</v>
      </c>
      <c r="S21" s="40"/>
      <c r="T21" s="40"/>
      <c r="U21" s="40">
        <f t="shared" si="3"/>
        <v>0</v>
      </c>
      <c r="V21" s="40"/>
      <c r="Y21" s="43">
        <f t="shared" si="9"/>
        <v>0</v>
      </c>
      <c r="Z21" s="44"/>
      <c r="AA21" s="45">
        <f t="shared" si="10"/>
        <v>0</v>
      </c>
      <c r="AB21" s="46"/>
    </row>
    <row r="22" spans="1:31" ht="18.75" hidden="1" customHeight="1">
      <c r="A22" s="33">
        <v>49140000</v>
      </c>
      <c r="B22" s="34" t="s">
        <v>49</v>
      </c>
      <c r="C22" s="35">
        <f t="shared" si="7"/>
        <v>0</v>
      </c>
      <c r="D22" s="36">
        <v>0</v>
      </c>
      <c r="E22" s="36">
        <f t="shared" si="8"/>
        <v>0</v>
      </c>
      <c r="F22" s="36">
        <f t="shared" si="8"/>
        <v>0</v>
      </c>
      <c r="G22" s="36">
        <f t="shared" si="8"/>
        <v>0</v>
      </c>
      <c r="H22" s="36">
        <f t="shared" si="8"/>
        <v>0</v>
      </c>
      <c r="I22" s="36">
        <f t="shared" si="8"/>
        <v>0</v>
      </c>
      <c r="J22" s="36">
        <f t="shared" si="8"/>
        <v>0</v>
      </c>
      <c r="K22" s="36">
        <f t="shared" si="8"/>
        <v>0</v>
      </c>
      <c r="L22" s="36">
        <f t="shared" si="8"/>
        <v>0</v>
      </c>
      <c r="M22" s="36">
        <f t="shared" si="8"/>
        <v>0</v>
      </c>
      <c r="N22" s="36">
        <f t="shared" si="8"/>
        <v>0</v>
      </c>
      <c r="O22" s="36">
        <f t="shared" si="8"/>
        <v>0</v>
      </c>
      <c r="P22" s="60">
        <v>0</v>
      </c>
      <c r="Q22" s="60">
        <v>0</v>
      </c>
      <c r="R22" s="60">
        <v>0</v>
      </c>
      <c r="S22" s="40">
        <v>-1</v>
      </c>
      <c r="T22" s="40"/>
      <c r="U22" s="40">
        <f t="shared" si="3"/>
        <v>0</v>
      </c>
      <c r="V22" s="40"/>
      <c r="Y22" s="43">
        <f t="shared" si="9"/>
        <v>0</v>
      </c>
      <c r="Z22" s="44"/>
      <c r="AA22" s="45">
        <f t="shared" si="10"/>
        <v>0</v>
      </c>
      <c r="AB22" s="46"/>
    </row>
    <row r="23" spans="1:31" ht="18.75" hidden="1" customHeight="1">
      <c r="A23" s="33">
        <v>49420000</v>
      </c>
      <c r="B23" s="34" t="s">
        <v>50</v>
      </c>
      <c r="C23" s="35">
        <f t="shared" si="7"/>
        <v>0</v>
      </c>
      <c r="D23" s="36">
        <v>0</v>
      </c>
      <c r="E23" s="36">
        <f t="shared" si="8"/>
        <v>0</v>
      </c>
      <c r="F23" s="36">
        <f t="shared" si="8"/>
        <v>0</v>
      </c>
      <c r="G23" s="36">
        <f t="shared" si="8"/>
        <v>0</v>
      </c>
      <c r="H23" s="36">
        <f t="shared" si="8"/>
        <v>0</v>
      </c>
      <c r="I23" s="36">
        <f t="shared" si="8"/>
        <v>0</v>
      </c>
      <c r="J23" s="36">
        <f t="shared" si="8"/>
        <v>0</v>
      </c>
      <c r="K23" s="36">
        <f t="shared" si="8"/>
        <v>0</v>
      </c>
      <c r="L23" s="36">
        <f t="shared" si="8"/>
        <v>0</v>
      </c>
      <c r="M23" s="36">
        <f t="shared" si="8"/>
        <v>0</v>
      </c>
      <c r="N23" s="36">
        <f t="shared" si="8"/>
        <v>0</v>
      </c>
      <c r="O23" s="36">
        <f t="shared" si="8"/>
        <v>0</v>
      </c>
      <c r="P23" s="60">
        <v>46</v>
      </c>
      <c r="Q23" s="60">
        <v>0</v>
      </c>
      <c r="R23" s="60">
        <v>0</v>
      </c>
      <c r="S23" s="40" t="s">
        <v>46</v>
      </c>
      <c r="T23" s="40"/>
      <c r="U23" s="40">
        <f t="shared" si="3"/>
        <v>0</v>
      </c>
      <c r="V23" s="40"/>
      <c r="Y23" s="43">
        <f t="shared" si="9"/>
        <v>0</v>
      </c>
      <c r="Z23" s="44"/>
      <c r="AA23" s="45">
        <f t="shared" si="10"/>
        <v>0</v>
      </c>
      <c r="AB23" s="46"/>
    </row>
    <row r="24" spans="1:31" ht="18.75" hidden="1" customHeight="1">
      <c r="A24" s="33">
        <v>49430000</v>
      </c>
      <c r="B24" s="34" t="s">
        <v>51</v>
      </c>
      <c r="C24" s="35">
        <f t="shared" si="7"/>
        <v>0</v>
      </c>
      <c r="D24" s="36">
        <v>0</v>
      </c>
      <c r="E24" s="36">
        <f t="shared" si="8"/>
        <v>0</v>
      </c>
      <c r="F24" s="36">
        <f t="shared" si="8"/>
        <v>0</v>
      </c>
      <c r="G24" s="36">
        <f t="shared" si="8"/>
        <v>0</v>
      </c>
      <c r="H24" s="36">
        <f t="shared" si="8"/>
        <v>0</v>
      </c>
      <c r="I24" s="36">
        <f t="shared" si="8"/>
        <v>0</v>
      </c>
      <c r="J24" s="36">
        <f t="shared" si="8"/>
        <v>0</v>
      </c>
      <c r="K24" s="36">
        <f t="shared" si="8"/>
        <v>0</v>
      </c>
      <c r="L24" s="36">
        <f t="shared" si="8"/>
        <v>0</v>
      </c>
      <c r="M24" s="36">
        <f t="shared" si="8"/>
        <v>0</v>
      </c>
      <c r="N24" s="36">
        <f t="shared" si="8"/>
        <v>0</v>
      </c>
      <c r="O24" s="36">
        <f t="shared" si="8"/>
        <v>0</v>
      </c>
      <c r="P24" s="60"/>
      <c r="Q24" s="60">
        <v>0</v>
      </c>
      <c r="R24" s="60"/>
      <c r="S24" s="40" t="s">
        <v>46</v>
      </c>
      <c r="T24" s="40"/>
      <c r="U24" s="40">
        <f t="shared" si="3"/>
        <v>0</v>
      </c>
      <c r="V24" s="40"/>
      <c r="Y24" s="43">
        <f t="shared" si="9"/>
        <v>0</v>
      </c>
      <c r="Z24" s="44"/>
      <c r="AA24" s="45">
        <f t="shared" si="10"/>
        <v>0</v>
      </c>
      <c r="AB24" s="46"/>
    </row>
    <row r="25" spans="1:31" ht="18.75" hidden="1" customHeight="1">
      <c r="A25" s="33">
        <v>49445000</v>
      </c>
      <c r="B25" s="34" t="s">
        <v>52</v>
      </c>
      <c r="C25" s="35">
        <f t="shared" si="7"/>
        <v>0</v>
      </c>
      <c r="D25" s="36">
        <v>0</v>
      </c>
      <c r="E25" s="36">
        <f t="shared" si="8"/>
        <v>0</v>
      </c>
      <c r="F25" s="36">
        <f t="shared" si="8"/>
        <v>0</v>
      </c>
      <c r="G25" s="36">
        <f t="shared" si="8"/>
        <v>0</v>
      </c>
      <c r="H25" s="36">
        <f t="shared" si="8"/>
        <v>0</v>
      </c>
      <c r="I25" s="36">
        <f t="shared" si="8"/>
        <v>0</v>
      </c>
      <c r="J25" s="36">
        <f t="shared" si="8"/>
        <v>0</v>
      </c>
      <c r="K25" s="36">
        <f t="shared" si="8"/>
        <v>0</v>
      </c>
      <c r="L25" s="36">
        <f t="shared" si="8"/>
        <v>0</v>
      </c>
      <c r="M25" s="36">
        <f t="shared" si="8"/>
        <v>0</v>
      </c>
      <c r="N25" s="36">
        <f t="shared" si="8"/>
        <v>0</v>
      </c>
      <c r="O25" s="36">
        <f t="shared" si="8"/>
        <v>0</v>
      </c>
      <c r="P25" s="60">
        <v>0</v>
      </c>
      <c r="Q25" s="60">
        <v>0</v>
      </c>
      <c r="R25" s="60">
        <v>0</v>
      </c>
      <c r="S25" s="40" t="s">
        <v>46</v>
      </c>
      <c r="T25" s="40"/>
      <c r="U25" s="40">
        <f t="shared" si="3"/>
        <v>0</v>
      </c>
      <c r="V25" s="40"/>
      <c r="Y25" s="43">
        <f t="shared" si="9"/>
        <v>0</v>
      </c>
      <c r="Z25" s="44"/>
      <c r="AA25" s="45">
        <f t="shared" si="10"/>
        <v>0</v>
      </c>
      <c r="AB25" s="46"/>
    </row>
    <row r="26" spans="1:31" ht="18.75" customHeight="1">
      <c r="A26" s="64">
        <v>49450000</v>
      </c>
      <c r="B26" s="34" t="s">
        <v>53</v>
      </c>
      <c r="C26" s="35">
        <f t="shared" si="7"/>
        <v>5100</v>
      </c>
      <c r="D26" s="36">
        <v>425</v>
      </c>
      <c r="E26" s="36">
        <v>425</v>
      </c>
      <c r="F26" s="36">
        <v>425</v>
      </c>
      <c r="G26" s="36">
        <v>425</v>
      </c>
      <c r="H26" s="36">
        <v>425</v>
      </c>
      <c r="I26" s="36">
        <v>425</v>
      </c>
      <c r="J26" s="36">
        <v>425</v>
      </c>
      <c r="K26" s="36">
        <v>425</v>
      </c>
      <c r="L26" s="36">
        <v>425</v>
      </c>
      <c r="M26" s="36">
        <v>425</v>
      </c>
      <c r="N26" s="36">
        <v>425</v>
      </c>
      <c r="O26" s="36">
        <v>425</v>
      </c>
      <c r="P26" s="36">
        <v>276</v>
      </c>
      <c r="Q26" s="36">
        <v>276</v>
      </c>
      <c r="R26" s="36">
        <v>276</v>
      </c>
      <c r="S26" s="36">
        <v>276</v>
      </c>
      <c r="T26" s="36">
        <v>276</v>
      </c>
      <c r="U26" s="36">
        <v>276</v>
      </c>
      <c r="V26" s="36">
        <v>276</v>
      </c>
      <c r="W26" s="36">
        <v>276</v>
      </c>
      <c r="X26" s="36">
        <v>276</v>
      </c>
      <c r="Y26" s="36">
        <v>276</v>
      </c>
      <c r="Z26" s="36">
        <v>276</v>
      </c>
      <c r="AA26" s="36">
        <v>276</v>
      </c>
      <c r="AB26" s="36">
        <v>276</v>
      </c>
      <c r="AC26" s="36">
        <v>276</v>
      </c>
      <c r="AD26" s="36">
        <v>276</v>
      </c>
      <c r="AE26" s="37"/>
    </row>
    <row r="27" spans="1:31" ht="18.75" customHeight="1">
      <c r="A27" s="33">
        <v>49470000</v>
      </c>
      <c r="B27" s="34" t="s">
        <v>54</v>
      </c>
      <c r="C27" s="35">
        <f t="shared" si="7"/>
        <v>0</v>
      </c>
      <c r="D27" s="36">
        <v>0</v>
      </c>
      <c r="E27" s="36">
        <f t="shared" ref="E27:O28" si="11">D27</f>
        <v>0</v>
      </c>
      <c r="F27" s="36">
        <f t="shared" si="11"/>
        <v>0</v>
      </c>
      <c r="G27" s="36">
        <v>0</v>
      </c>
      <c r="H27" s="36">
        <v>0</v>
      </c>
      <c r="I27" s="36">
        <v>0</v>
      </c>
      <c r="J27" s="36">
        <f t="shared" si="11"/>
        <v>0</v>
      </c>
      <c r="K27" s="36">
        <v>0</v>
      </c>
      <c r="L27" s="36">
        <v>0</v>
      </c>
      <c r="M27" s="36">
        <v>0</v>
      </c>
      <c r="N27" s="36">
        <v>0</v>
      </c>
      <c r="O27" s="36">
        <f t="shared" si="11"/>
        <v>0</v>
      </c>
      <c r="P27" s="60">
        <v>0</v>
      </c>
      <c r="Q27" s="60">
        <v>0</v>
      </c>
      <c r="R27" s="60">
        <v>0</v>
      </c>
      <c r="S27" s="40" t="s">
        <v>46</v>
      </c>
      <c r="T27" s="40">
        <v>150</v>
      </c>
      <c r="U27" s="40">
        <f t="shared" si="3"/>
        <v>180</v>
      </c>
      <c r="V27" s="40"/>
      <c r="Y27" s="43">
        <f t="shared" ref="Y27:Y33" si="12">C27-V27</f>
        <v>0</v>
      </c>
      <c r="Z27" s="44"/>
      <c r="AA27" s="45">
        <f t="shared" ref="AA27:AA33" si="13">C27-U27</f>
        <v>-180</v>
      </c>
      <c r="AB27" s="46"/>
    </row>
    <row r="28" spans="1:31" ht="18.75" hidden="1" customHeight="1">
      <c r="A28" s="33">
        <v>49530000</v>
      </c>
      <c r="B28" s="34" t="s">
        <v>55</v>
      </c>
      <c r="C28" s="35">
        <f t="shared" si="7"/>
        <v>0</v>
      </c>
      <c r="D28" s="36">
        <v>0</v>
      </c>
      <c r="E28" s="36">
        <f t="shared" si="11"/>
        <v>0</v>
      </c>
      <c r="F28" s="36">
        <f t="shared" si="11"/>
        <v>0</v>
      </c>
      <c r="G28" s="36">
        <f t="shared" si="11"/>
        <v>0</v>
      </c>
      <c r="H28" s="36">
        <f t="shared" si="11"/>
        <v>0</v>
      </c>
      <c r="I28" s="36">
        <f t="shared" si="11"/>
        <v>0</v>
      </c>
      <c r="J28" s="36">
        <f t="shared" si="11"/>
        <v>0</v>
      </c>
      <c r="K28" s="36">
        <f t="shared" si="11"/>
        <v>0</v>
      </c>
      <c r="L28" s="36">
        <f t="shared" si="11"/>
        <v>0</v>
      </c>
      <c r="M28" s="36">
        <f t="shared" si="11"/>
        <v>0</v>
      </c>
      <c r="N28" s="36">
        <f t="shared" si="11"/>
        <v>0</v>
      </c>
      <c r="O28" s="36">
        <f t="shared" si="11"/>
        <v>0</v>
      </c>
      <c r="P28" s="60">
        <v>104</v>
      </c>
      <c r="Q28" s="60">
        <v>0</v>
      </c>
      <c r="R28" s="60">
        <v>0</v>
      </c>
      <c r="S28" s="40">
        <v>-1</v>
      </c>
      <c r="T28" s="40"/>
      <c r="U28" s="40">
        <f t="shared" si="3"/>
        <v>0</v>
      </c>
      <c r="V28" s="40"/>
      <c r="Y28" s="43">
        <f t="shared" si="12"/>
        <v>0</v>
      </c>
      <c r="Z28" s="44"/>
      <c r="AA28" s="45">
        <f t="shared" si="13"/>
        <v>0</v>
      </c>
      <c r="AB28" s="46"/>
    </row>
    <row r="29" spans="1:31" ht="18.75" hidden="1" customHeight="1">
      <c r="A29" s="33">
        <v>49550000</v>
      </c>
      <c r="B29" s="34" t="s">
        <v>56</v>
      </c>
      <c r="C29" s="35">
        <f t="shared" si="7"/>
        <v>0</v>
      </c>
      <c r="D29" s="36"/>
      <c r="E29" s="36"/>
      <c r="F29" s="36"/>
      <c r="G29" s="36"/>
      <c r="H29" s="36"/>
      <c r="I29" s="36"/>
      <c r="J29" s="36"/>
      <c r="K29" s="36"/>
      <c r="L29" s="36"/>
      <c r="M29" s="36"/>
      <c r="N29" s="36"/>
      <c r="O29" s="36"/>
      <c r="P29" s="60">
        <v>0</v>
      </c>
      <c r="Q29" s="60">
        <v>0</v>
      </c>
      <c r="R29" s="60">
        <v>0</v>
      </c>
      <c r="S29" s="40" t="s">
        <v>46</v>
      </c>
      <c r="T29" s="40">
        <v>158</v>
      </c>
      <c r="U29" s="40">
        <f t="shared" si="3"/>
        <v>189.60000000000002</v>
      </c>
      <c r="V29" s="40">
        <v>6000</v>
      </c>
      <c r="W29" s="61">
        <v>-6103.04</v>
      </c>
      <c r="X29" s="61">
        <v>4000</v>
      </c>
      <c r="Y29" s="43">
        <f t="shared" si="12"/>
        <v>-6000</v>
      </c>
      <c r="Z29" s="44">
        <f>(C29-X29)/X29</f>
        <v>-1</v>
      </c>
      <c r="AA29" s="45">
        <f t="shared" si="13"/>
        <v>-189.60000000000002</v>
      </c>
      <c r="AB29" s="46">
        <f>(C29-W29)/W29</f>
        <v>-1</v>
      </c>
      <c r="AC29" s="61">
        <v>-10103.040000000001</v>
      </c>
      <c r="AD29" s="61">
        <v>-252.58</v>
      </c>
      <c r="AE29" s="65"/>
    </row>
    <row r="30" spans="1:31" ht="18.75" customHeight="1">
      <c r="A30" s="33" t="s">
        <v>57</v>
      </c>
      <c r="B30" s="34" t="s">
        <v>58</v>
      </c>
      <c r="C30" s="35">
        <f t="shared" si="7"/>
        <v>18</v>
      </c>
      <c r="D30" s="36">
        <v>1.5</v>
      </c>
      <c r="E30" s="36">
        <v>1.5</v>
      </c>
      <c r="F30" s="36">
        <v>1.5</v>
      </c>
      <c r="G30" s="36">
        <v>1.5</v>
      </c>
      <c r="H30" s="36">
        <v>1.5</v>
      </c>
      <c r="I30" s="36">
        <v>1.5</v>
      </c>
      <c r="J30" s="36">
        <v>1.5</v>
      </c>
      <c r="K30" s="36">
        <v>1.5</v>
      </c>
      <c r="L30" s="36">
        <v>1.5</v>
      </c>
      <c r="M30" s="36">
        <v>1.5</v>
      </c>
      <c r="N30" s="36">
        <v>1.5</v>
      </c>
      <c r="O30" s="36">
        <v>1.5</v>
      </c>
      <c r="P30" s="36">
        <v>1.5</v>
      </c>
      <c r="Q30" s="36">
        <v>1.5</v>
      </c>
      <c r="R30" s="36">
        <v>1.5</v>
      </c>
      <c r="S30" s="36">
        <v>1.5</v>
      </c>
      <c r="T30" s="36">
        <v>1.5</v>
      </c>
      <c r="U30" s="36">
        <v>1.5</v>
      </c>
      <c r="V30" s="36">
        <v>1.5</v>
      </c>
      <c r="W30" s="36">
        <v>1.5</v>
      </c>
      <c r="X30" s="36">
        <v>1.5</v>
      </c>
      <c r="Y30" s="36">
        <v>1.5</v>
      </c>
      <c r="Z30" s="36">
        <v>1.5</v>
      </c>
      <c r="AA30" s="36">
        <v>1.5</v>
      </c>
      <c r="AB30" s="36">
        <v>1.5</v>
      </c>
      <c r="AC30" s="36">
        <v>1.5</v>
      </c>
      <c r="AD30" s="36">
        <v>1.5</v>
      </c>
      <c r="AE30" s="65"/>
    </row>
    <row r="31" spans="1:31" ht="18.75" hidden="1" customHeight="1">
      <c r="A31" s="33" t="s">
        <v>59</v>
      </c>
      <c r="B31" s="34" t="s">
        <v>60</v>
      </c>
      <c r="C31" s="35">
        <f t="shared" si="7"/>
        <v>0</v>
      </c>
      <c r="D31" s="36">
        <v>0</v>
      </c>
      <c r="E31" s="36">
        <f t="shared" ref="E31:O31" si="14">D31</f>
        <v>0</v>
      </c>
      <c r="F31" s="36">
        <f t="shared" si="14"/>
        <v>0</v>
      </c>
      <c r="G31" s="36">
        <f t="shared" si="14"/>
        <v>0</v>
      </c>
      <c r="H31" s="36">
        <f t="shared" si="14"/>
        <v>0</v>
      </c>
      <c r="I31" s="36">
        <f t="shared" si="14"/>
        <v>0</v>
      </c>
      <c r="J31" s="36">
        <f t="shared" si="14"/>
        <v>0</v>
      </c>
      <c r="K31" s="36">
        <f t="shared" si="14"/>
        <v>0</v>
      </c>
      <c r="L31" s="36">
        <f t="shared" si="14"/>
        <v>0</v>
      </c>
      <c r="M31" s="36">
        <f t="shared" si="14"/>
        <v>0</v>
      </c>
      <c r="N31" s="36">
        <f t="shared" si="14"/>
        <v>0</v>
      </c>
      <c r="O31" s="36">
        <f t="shared" si="14"/>
        <v>0</v>
      </c>
      <c r="P31" s="60">
        <v>0</v>
      </c>
      <c r="Q31" s="60">
        <v>0</v>
      </c>
      <c r="R31" s="60">
        <v>0</v>
      </c>
      <c r="S31" s="40"/>
      <c r="T31" s="40"/>
      <c r="U31" s="40">
        <f t="shared" si="3"/>
        <v>0</v>
      </c>
      <c r="V31" s="40"/>
      <c r="W31" s="61">
        <v>0</v>
      </c>
      <c r="X31" s="61">
        <v>0</v>
      </c>
      <c r="Y31" s="43">
        <f t="shared" si="12"/>
        <v>0</v>
      </c>
      <c r="Z31" s="44"/>
      <c r="AA31" s="45">
        <f t="shared" si="13"/>
        <v>0</v>
      </c>
      <c r="AB31" s="46"/>
      <c r="AC31" s="61">
        <v>0</v>
      </c>
      <c r="AD31" s="62" t="s">
        <v>47</v>
      </c>
      <c r="AE31" s="63"/>
    </row>
    <row r="32" spans="1:31" ht="18.75" customHeight="1">
      <c r="A32" s="33">
        <v>49890000</v>
      </c>
      <c r="B32" s="26" t="s">
        <v>61</v>
      </c>
      <c r="C32" s="35">
        <f>SUM(C20:C31)</f>
        <v>5118</v>
      </c>
      <c r="D32" s="35">
        <f>SUM(D20:D31)</f>
        <v>426.5</v>
      </c>
      <c r="E32" s="35">
        <f t="shared" ref="E32:AD32" si="15">SUM(E20:E31)</f>
        <v>426.5</v>
      </c>
      <c r="F32" s="35">
        <f t="shared" si="15"/>
        <v>426.5</v>
      </c>
      <c r="G32" s="35">
        <f t="shared" si="15"/>
        <v>426.5</v>
      </c>
      <c r="H32" s="35">
        <f t="shared" si="15"/>
        <v>426.5</v>
      </c>
      <c r="I32" s="35">
        <f t="shared" si="15"/>
        <v>426.5</v>
      </c>
      <c r="J32" s="35">
        <f t="shared" si="15"/>
        <v>426.5</v>
      </c>
      <c r="K32" s="35">
        <f t="shared" si="15"/>
        <v>426.5</v>
      </c>
      <c r="L32" s="35">
        <f t="shared" si="15"/>
        <v>426.5</v>
      </c>
      <c r="M32" s="35">
        <f t="shared" si="15"/>
        <v>426.5</v>
      </c>
      <c r="N32" s="35">
        <f t="shared" si="15"/>
        <v>426.5</v>
      </c>
      <c r="O32" s="35">
        <f t="shared" si="15"/>
        <v>426.5</v>
      </c>
      <c r="P32" s="35">
        <f t="shared" si="15"/>
        <v>10427.5</v>
      </c>
      <c r="Q32" s="35">
        <f t="shared" si="15"/>
        <v>277.5</v>
      </c>
      <c r="R32" s="35">
        <f t="shared" si="15"/>
        <v>277.5</v>
      </c>
      <c r="S32" s="35">
        <f t="shared" si="15"/>
        <v>275.5</v>
      </c>
      <c r="T32" s="35">
        <f t="shared" si="15"/>
        <v>774.5</v>
      </c>
      <c r="U32" s="35">
        <f t="shared" si="15"/>
        <v>873.9</v>
      </c>
      <c r="V32" s="35">
        <f t="shared" si="15"/>
        <v>6277.5</v>
      </c>
      <c r="W32" s="35">
        <f t="shared" si="15"/>
        <v>-2712.3</v>
      </c>
      <c r="X32" s="35">
        <f t="shared" si="15"/>
        <v>4277.5</v>
      </c>
      <c r="Y32" s="35">
        <f t="shared" si="15"/>
        <v>-5722.5</v>
      </c>
      <c r="Z32" s="35">
        <f t="shared" si="15"/>
        <v>276.5</v>
      </c>
      <c r="AA32" s="35">
        <f t="shared" si="15"/>
        <v>-318.89999999999998</v>
      </c>
      <c r="AB32" s="35">
        <f t="shared" si="15"/>
        <v>275.5</v>
      </c>
      <c r="AC32" s="35">
        <f t="shared" si="15"/>
        <v>-6712.3000000000011</v>
      </c>
      <c r="AD32" s="35">
        <f t="shared" si="15"/>
        <v>24.919999999999987</v>
      </c>
    </row>
    <row r="33" spans="1:31" ht="18.75" customHeight="1">
      <c r="A33" s="66">
        <v>49990000</v>
      </c>
      <c r="B33" s="67" t="s">
        <v>62</v>
      </c>
      <c r="C33" s="68">
        <f t="shared" ref="C33:S33" si="16">C17+C32</f>
        <v>637638</v>
      </c>
      <c r="D33" s="68">
        <f t="shared" si="16"/>
        <v>53136.5</v>
      </c>
      <c r="E33" s="68">
        <f t="shared" si="16"/>
        <v>53136.5</v>
      </c>
      <c r="F33" s="68">
        <f t="shared" si="16"/>
        <v>53136.5</v>
      </c>
      <c r="G33" s="68">
        <f t="shared" si="16"/>
        <v>53136.5</v>
      </c>
      <c r="H33" s="68">
        <f t="shared" si="16"/>
        <v>53136.5</v>
      </c>
      <c r="I33" s="68">
        <f t="shared" si="16"/>
        <v>53136.5</v>
      </c>
      <c r="J33" s="68">
        <f t="shared" si="16"/>
        <v>53136.5</v>
      </c>
      <c r="K33" s="68">
        <f t="shared" si="16"/>
        <v>53136.5</v>
      </c>
      <c r="L33" s="68">
        <f t="shared" si="16"/>
        <v>53136.5</v>
      </c>
      <c r="M33" s="68">
        <f t="shared" si="16"/>
        <v>53136.5</v>
      </c>
      <c r="N33" s="68">
        <f t="shared" si="16"/>
        <v>53136.5</v>
      </c>
      <c r="O33" s="68">
        <f t="shared" si="16"/>
        <v>53136.5</v>
      </c>
      <c r="P33" s="35">
        <f t="shared" si="16"/>
        <v>60956.5</v>
      </c>
      <c r="Q33" s="35">
        <f t="shared" si="16"/>
        <v>50806.5</v>
      </c>
      <c r="R33" s="35">
        <f t="shared" si="16"/>
        <v>50806.5</v>
      </c>
      <c r="S33" s="35">
        <f t="shared" si="16"/>
        <v>274.5</v>
      </c>
      <c r="T33" s="35">
        <f>T32+T17</f>
        <v>76155.5</v>
      </c>
      <c r="U33" s="35">
        <f t="shared" si="3"/>
        <v>91386.6</v>
      </c>
      <c r="V33" s="35">
        <f>V32+V17</f>
        <v>81658.5</v>
      </c>
      <c r="W33" s="42">
        <f>SUM(W11+W32)</f>
        <v>47816.7</v>
      </c>
      <c r="X33" s="42">
        <f>SUM(X11+X32)</f>
        <v>54806.5</v>
      </c>
      <c r="Y33" s="43">
        <f t="shared" si="12"/>
        <v>555979.5</v>
      </c>
      <c r="Z33" s="44">
        <f>(C33-X33)/X33</f>
        <v>10.634349940244315</v>
      </c>
      <c r="AA33" s="45">
        <f t="shared" si="13"/>
        <v>546251.4</v>
      </c>
      <c r="AB33" s="46">
        <f>(C33-W33)/W33</f>
        <v>12.335048215372455</v>
      </c>
      <c r="AC33" s="42">
        <f>SUM(AC11+AC32)</f>
        <v>43816.7</v>
      </c>
      <c r="AD33" s="42">
        <f>SUM(AD11+AD32)</f>
        <v>50553.919999999998</v>
      </c>
      <c r="AE33" s="47"/>
    </row>
    <row r="34" spans="1:31" ht="18.75" customHeight="1">
      <c r="A34" s="33"/>
      <c r="B34" s="34"/>
      <c r="C34" s="48"/>
      <c r="D34" s="28"/>
      <c r="E34" s="28"/>
      <c r="F34" s="28"/>
      <c r="G34" s="28"/>
      <c r="H34" s="28"/>
      <c r="I34" s="28"/>
      <c r="J34" s="28"/>
      <c r="K34" s="28"/>
      <c r="L34" s="28"/>
      <c r="M34" s="28"/>
      <c r="N34" s="28"/>
      <c r="O34" s="28"/>
      <c r="P34" s="69"/>
      <c r="Q34" s="56"/>
      <c r="R34" s="56"/>
      <c r="S34" s="59"/>
      <c r="T34" s="59"/>
      <c r="U34" s="59"/>
      <c r="V34" s="59"/>
      <c r="Y34" s="51"/>
      <c r="Z34" s="52"/>
      <c r="AA34" s="53"/>
      <c r="AB34" s="54"/>
    </row>
    <row r="35" spans="1:31" ht="18.75" customHeight="1">
      <c r="A35" s="33"/>
      <c r="B35" s="26" t="s">
        <v>63</v>
      </c>
      <c r="C35" s="48"/>
      <c r="D35" s="28"/>
      <c r="E35" s="28"/>
      <c r="F35" s="28"/>
      <c r="G35" s="28"/>
      <c r="H35" s="28"/>
      <c r="I35" s="28"/>
      <c r="J35" s="28"/>
      <c r="K35" s="28"/>
      <c r="L35" s="28"/>
      <c r="M35" s="28"/>
      <c r="N35" s="28"/>
      <c r="O35" s="28"/>
      <c r="P35" s="70"/>
      <c r="Q35" s="56"/>
      <c r="R35" s="56"/>
      <c r="S35" s="59"/>
      <c r="T35" s="59"/>
      <c r="U35" s="59"/>
      <c r="V35" s="59"/>
      <c r="Y35" s="51"/>
      <c r="Z35" s="52"/>
      <c r="AA35" s="53"/>
      <c r="AB35" s="54"/>
    </row>
    <row r="36" spans="1:31" ht="18.75" customHeight="1">
      <c r="A36" s="64">
        <v>56011000</v>
      </c>
      <c r="B36" s="34" t="s">
        <v>64</v>
      </c>
      <c r="C36" s="35">
        <f t="shared" ref="C36:C42" si="17">SUM(D36:O36)</f>
        <v>6120</v>
      </c>
      <c r="D36" s="36">
        <v>510</v>
      </c>
      <c r="E36" s="36">
        <v>510</v>
      </c>
      <c r="F36" s="36">
        <v>510</v>
      </c>
      <c r="G36" s="36">
        <v>510</v>
      </c>
      <c r="H36" s="36">
        <v>510</v>
      </c>
      <c r="I36" s="36">
        <v>510</v>
      </c>
      <c r="J36" s="36">
        <v>510</v>
      </c>
      <c r="K36" s="36">
        <v>510</v>
      </c>
      <c r="L36" s="36">
        <v>510</v>
      </c>
      <c r="M36" s="36">
        <v>510</v>
      </c>
      <c r="N36" s="36">
        <v>510</v>
      </c>
      <c r="O36" s="36">
        <v>510</v>
      </c>
      <c r="P36" s="36">
        <v>592</v>
      </c>
      <c r="Q36" s="36">
        <v>592</v>
      </c>
      <c r="R36" s="36">
        <v>592</v>
      </c>
      <c r="S36" s="36">
        <v>592</v>
      </c>
      <c r="T36" s="36">
        <v>592</v>
      </c>
      <c r="U36" s="36">
        <v>592</v>
      </c>
      <c r="V36" s="36">
        <v>592</v>
      </c>
      <c r="W36" s="36">
        <v>592</v>
      </c>
      <c r="X36" s="36">
        <v>592</v>
      </c>
      <c r="Y36" s="36">
        <v>592</v>
      </c>
      <c r="Z36" s="36">
        <v>592</v>
      </c>
      <c r="AA36" s="36">
        <v>592</v>
      </c>
      <c r="AB36" s="36">
        <v>592</v>
      </c>
      <c r="AC36" s="36">
        <v>592</v>
      </c>
      <c r="AD36" s="36">
        <v>592</v>
      </c>
      <c r="AE36" s="71"/>
    </row>
    <row r="37" spans="1:31" ht="18.75" customHeight="1">
      <c r="A37" s="33">
        <v>56012000</v>
      </c>
      <c r="B37" s="34" t="s">
        <v>65</v>
      </c>
      <c r="C37" s="35">
        <f t="shared" si="17"/>
        <v>14400</v>
      </c>
      <c r="D37" s="36">
        <v>1200</v>
      </c>
      <c r="E37" s="36">
        <v>1200</v>
      </c>
      <c r="F37" s="36">
        <v>1200</v>
      </c>
      <c r="G37" s="36">
        <v>1200</v>
      </c>
      <c r="H37" s="36">
        <v>1200</v>
      </c>
      <c r="I37" s="36">
        <v>1200</v>
      </c>
      <c r="J37" s="36">
        <v>1200</v>
      </c>
      <c r="K37" s="36">
        <v>1200</v>
      </c>
      <c r="L37" s="36">
        <v>1200</v>
      </c>
      <c r="M37" s="36">
        <v>1200</v>
      </c>
      <c r="N37" s="36">
        <v>1200</v>
      </c>
      <c r="O37" s="36">
        <v>1200</v>
      </c>
      <c r="P37" s="36">
        <v>1794</v>
      </c>
      <c r="Q37" s="36">
        <v>1794</v>
      </c>
      <c r="R37" s="36">
        <v>1794</v>
      </c>
      <c r="S37" s="36">
        <v>1794</v>
      </c>
      <c r="T37" s="36">
        <v>1794</v>
      </c>
      <c r="U37" s="36">
        <v>1794</v>
      </c>
      <c r="V37" s="36">
        <v>1794</v>
      </c>
      <c r="W37" s="36">
        <v>1794</v>
      </c>
      <c r="X37" s="36">
        <v>1794</v>
      </c>
      <c r="Y37" s="36">
        <v>1794</v>
      </c>
      <c r="Z37" s="36">
        <v>1794</v>
      </c>
      <c r="AA37" s="36">
        <v>1794</v>
      </c>
      <c r="AB37" s="36">
        <v>1794</v>
      </c>
      <c r="AC37" s="36">
        <v>1794</v>
      </c>
      <c r="AD37" s="36">
        <v>1794</v>
      </c>
      <c r="AE37" s="37"/>
    </row>
    <row r="38" spans="1:31" ht="18.75" hidden="1" customHeight="1">
      <c r="A38" s="33">
        <v>56013000</v>
      </c>
      <c r="B38" s="34" t="s">
        <v>66</v>
      </c>
      <c r="C38" s="35">
        <f t="shared" si="17"/>
        <v>0</v>
      </c>
      <c r="D38" s="36">
        <v>0</v>
      </c>
      <c r="E38" s="36">
        <v>0</v>
      </c>
      <c r="F38" s="36">
        <v>0</v>
      </c>
      <c r="G38" s="36">
        <v>0</v>
      </c>
      <c r="H38" s="36">
        <v>0</v>
      </c>
      <c r="I38" s="36">
        <v>0</v>
      </c>
      <c r="J38" s="36">
        <v>0</v>
      </c>
      <c r="K38" s="36">
        <v>0</v>
      </c>
      <c r="L38" s="36">
        <v>0</v>
      </c>
      <c r="M38" s="36">
        <v>0</v>
      </c>
      <c r="N38" s="36">
        <v>0</v>
      </c>
      <c r="O38" s="36">
        <v>0</v>
      </c>
      <c r="P38" s="36">
        <v>0</v>
      </c>
      <c r="Q38" s="36">
        <v>0</v>
      </c>
      <c r="R38" s="36">
        <v>0</v>
      </c>
      <c r="S38" s="36">
        <v>0</v>
      </c>
      <c r="T38" s="36">
        <v>0</v>
      </c>
      <c r="U38" s="36">
        <v>0</v>
      </c>
      <c r="V38" s="36">
        <v>0</v>
      </c>
      <c r="W38" s="36">
        <v>0</v>
      </c>
      <c r="X38" s="36">
        <v>0</v>
      </c>
      <c r="Y38" s="36">
        <v>0</v>
      </c>
      <c r="Z38" s="36">
        <v>0</v>
      </c>
      <c r="AA38" s="36">
        <v>0</v>
      </c>
      <c r="AB38" s="36">
        <v>0</v>
      </c>
      <c r="AC38" s="36">
        <v>0</v>
      </c>
      <c r="AD38" s="36">
        <v>0</v>
      </c>
      <c r="AE38" s="72"/>
    </row>
    <row r="39" spans="1:31" ht="18.75" hidden="1" customHeight="1">
      <c r="A39" s="33">
        <v>56014000</v>
      </c>
      <c r="B39" s="34" t="s">
        <v>67</v>
      </c>
      <c r="C39" s="35">
        <f t="shared" si="17"/>
        <v>0</v>
      </c>
      <c r="D39" s="36">
        <v>0</v>
      </c>
      <c r="E39" s="36">
        <v>0</v>
      </c>
      <c r="F39" s="36">
        <v>0</v>
      </c>
      <c r="G39" s="36">
        <v>0</v>
      </c>
      <c r="H39" s="36">
        <v>0</v>
      </c>
      <c r="I39" s="36">
        <v>0</v>
      </c>
      <c r="J39" s="36">
        <v>0</v>
      </c>
      <c r="K39" s="36">
        <v>0</v>
      </c>
      <c r="L39" s="36">
        <v>0</v>
      </c>
      <c r="M39" s="36">
        <v>0</v>
      </c>
      <c r="N39" s="36">
        <v>0</v>
      </c>
      <c r="O39" s="36">
        <v>0</v>
      </c>
      <c r="P39" s="36">
        <v>0</v>
      </c>
      <c r="Q39" s="36">
        <v>0</v>
      </c>
      <c r="R39" s="36">
        <v>0</v>
      </c>
      <c r="S39" s="36">
        <v>0</v>
      </c>
      <c r="T39" s="36">
        <v>0</v>
      </c>
      <c r="U39" s="36">
        <v>0</v>
      </c>
      <c r="V39" s="36">
        <v>0</v>
      </c>
      <c r="W39" s="36">
        <v>0</v>
      </c>
      <c r="X39" s="36">
        <v>0</v>
      </c>
      <c r="Y39" s="36">
        <v>0</v>
      </c>
      <c r="Z39" s="36">
        <v>0</v>
      </c>
      <c r="AA39" s="36">
        <v>0</v>
      </c>
      <c r="AB39" s="36">
        <v>0</v>
      </c>
      <c r="AC39" s="36">
        <v>0</v>
      </c>
      <c r="AD39" s="36">
        <v>0</v>
      </c>
      <c r="AE39" s="73"/>
    </row>
    <row r="40" spans="1:31" ht="18.75" customHeight="1">
      <c r="A40" s="33">
        <v>56101000</v>
      </c>
      <c r="B40" s="74" t="s">
        <v>68</v>
      </c>
      <c r="C40" s="35">
        <f t="shared" si="17"/>
        <v>6048</v>
      </c>
      <c r="D40" s="36">
        <v>504</v>
      </c>
      <c r="E40" s="36">
        <v>504</v>
      </c>
      <c r="F40" s="36">
        <v>504</v>
      </c>
      <c r="G40" s="36">
        <v>504</v>
      </c>
      <c r="H40" s="36">
        <v>504</v>
      </c>
      <c r="I40" s="36">
        <v>504</v>
      </c>
      <c r="J40" s="36">
        <v>504</v>
      </c>
      <c r="K40" s="36">
        <v>504</v>
      </c>
      <c r="L40" s="36">
        <v>504</v>
      </c>
      <c r="M40" s="36">
        <v>504</v>
      </c>
      <c r="N40" s="36">
        <v>504</v>
      </c>
      <c r="O40" s="36">
        <v>504</v>
      </c>
      <c r="P40" s="36">
        <v>500</v>
      </c>
      <c r="Q40" s="36">
        <v>500</v>
      </c>
      <c r="R40" s="36">
        <v>500</v>
      </c>
      <c r="S40" s="36">
        <v>500</v>
      </c>
      <c r="T40" s="36">
        <v>500</v>
      </c>
      <c r="U40" s="36">
        <v>500</v>
      </c>
      <c r="V40" s="36">
        <v>500</v>
      </c>
      <c r="W40" s="36">
        <v>500</v>
      </c>
      <c r="X40" s="36">
        <v>500</v>
      </c>
      <c r="Y40" s="36">
        <v>500</v>
      </c>
      <c r="Z40" s="36">
        <v>500</v>
      </c>
      <c r="AA40" s="36">
        <v>500</v>
      </c>
      <c r="AB40" s="36">
        <v>500</v>
      </c>
      <c r="AC40" s="36">
        <v>500</v>
      </c>
      <c r="AD40" s="36">
        <v>500</v>
      </c>
      <c r="AE40" s="75"/>
    </row>
    <row r="41" spans="1:31" ht="18.75" customHeight="1">
      <c r="A41" s="33">
        <v>56111000</v>
      </c>
      <c r="B41" s="74" t="s">
        <v>69</v>
      </c>
      <c r="C41" s="35">
        <f t="shared" si="17"/>
        <v>444</v>
      </c>
      <c r="D41" s="36">
        <v>37</v>
      </c>
      <c r="E41" s="36">
        <v>37</v>
      </c>
      <c r="F41" s="36">
        <v>37</v>
      </c>
      <c r="G41" s="36">
        <v>37</v>
      </c>
      <c r="H41" s="36">
        <v>37</v>
      </c>
      <c r="I41" s="36">
        <v>37</v>
      </c>
      <c r="J41" s="36">
        <v>37</v>
      </c>
      <c r="K41" s="36">
        <v>37</v>
      </c>
      <c r="L41" s="36">
        <v>37</v>
      </c>
      <c r="M41" s="36">
        <v>37</v>
      </c>
      <c r="N41" s="36">
        <v>37</v>
      </c>
      <c r="O41" s="36">
        <v>37</v>
      </c>
      <c r="P41" s="36">
        <v>33</v>
      </c>
      <c r="Q41" s="36">
        <v>33</v>
      </c>
      <c r="R41" s="36">
        <v>33</v>
      </c>
      <c r="S41" s="36">
        <v>33</v>
      </c>
      <c r="T41" s="36">
        <v>33</v>
      </c>
      <c r="U41" s="36">
        <v>33</v>
      </c>
      <c r="V41" s="36">
        <v>33</v>
      </c>
      <c r="W41" s="36">
        <v>33</v>
      </c>
      <c r="X41" s="36">
        <v>33</v>
      </c>
      <c r="Y41" s="36">
        <v>33</v>
      </c>
      <c r="Z41" s="36">
        <v>33</v>
      </c>
      <c r="AA41" s="36">
        <v>33</v>
      </c>
      <c r="AB41" s="36">
        <v>33</v>
      </c>
      <c r="AC41" s="36">
        <v>33</v>
      </c>
      <c r="AD41" s="36">
        <v>33</v>
      </c>
      <c r="AE41" s="76"/>
    </row>
    <row r="42" spans="1:31" ht="18.75" customHeight="1" thickBot="1">
      <c r="A42" s="33">
        <v>56121000</v>
      </c>
      <c r="B42" s="34" t="s">
        <v>70</v>
      </c>
      <c r="C42" s="35">
        <f t="shared" si="17"/>
        <v>120</v>
      </c>
      <c r="D42" s="36">
        <v>10</v>
      </c>
      <c r="E42" s="36">
        <v>10</v>
      </c>
      <c r="F42" s="36">
        <v>10</v>
      </c>
      <c r="G42" s="36">
        <v>10</v>
      </c>
      <c r="H42" s="36">
        <v>10</v>
      </c>
      <c r="I42" s="36">
        <v>10</v>
      </c>
      <c r="J42" s="36">
        <v>10</v>
      </c>
      <c r="K42" s="36">
        <v>10</v>
      </c>
      <c r="L42" s="36">
        <v>10</v>
      </c>
      <c r="M42" s="36">
        <v>10</v>
      </c>
      <c r="N42" s="36">
        <v>10</v>
      </c>
      <c r="O42" s="36">
        <v>10</v>
      </c>
      <c r="P42" s="36">
        <v>10</v>
      </c>
      <c r="Q42" s="36">
        <v>10</v>
      </c>
      <c r="R42" s="36">
        <v>10</v>
      </c>
      <c r="S42" s="36">
        <v>10</v>
      </c>
      <c r="T42" s="36">
        <v>10</v>
      </c>
      <c r="U42" s="36">
        <v>10</v>
      </c>
      <c r="V42" s="36">
        <v>10</v>
      </c>
      <c r="W42" s="36">
        <v>10</v>
      </c>
      <c r="X42" s="36">
        <v>10</v>
      </c>
      <c r="Y42" s="36">
        <v>10</v>
      </c>
      <c r="Z42" s="36">
        <v>10</v>
      </c>
      <c r="AA42" s="36">
        <v>10</v>
      </c>
      <c r="AB42" s="36">
        <v>10</v>
      </c>
      <c r="AC42" s="36">
        <v>10</v>
      </c>
      <c r="AD42" s="36">
        <v>10</v>
      </c>
      <c r="AE42" s="65"/>
    </row>
    <row r="43" spans="1:31" ht="18.75" customHeight="1">
      <c r="A43" s="39">
        <v>56199900</v>
      </c>
      <c r="B43" s="26" t="s">
        <v>71</v>
      </c>
      <c r="C43" s="58">
        <f>SUM(C36:C42)</f>
        <v>27132</v>
      </c>
      <c r="D43" s="35">
        <f t="shared" ref="D43:O43" si="18">SUM(D36:D42)</f>
        <v>2261</v>
      </c>
      <c r="E43" s="35">
        <f t="shared" si="18"/>
        <v>2261</v>
      </c>
      <c r="F43" s="35">
        <f t="shared" si="18"/>
        <v>2261</v>
      </c>
      <c r="G43" s="35">
        <f t="shared" si="18"/>
        <v>2261</v>
      </c>
      <c r="H43" s="35">
        <f t="shared" si="18"/>
        <v>2261</v>
      </c>
      <c r="I43" s="35">
        <f t="shared" si="18"/>
        <v>2261</v>
      </c>
      <c r="J43" s="35">
        <f t="shared" si="18"/>
        <v>2261</v>
      </c>
      <c r="K43" s="35">
        <f t="shared" si="18"/>
        <v>2261</v>
      </c>
      <c r="L43" s="35">
        <f t="shared" si="18"/>
        <v>2261</v>
      </c>
      <c r="M43" s="35">
        <f t="shared" si="18"/>
        <v>2261</v>
      </c>
      <c r="N43" s="35">
        <f t="shared" si="18"/>
        <v>2261</v>
      </c>
      <c r="O43" s="35">
        <f t="shared" si="18"/>
        <v>2261</v>
      </c>
      <c r="P43" s="35">
        <v>19162</v>
      </c>
      <c r="Q43" s="35">
        <v>22004.035199999998</v>
      </c>
      <c r="R43" s="35">
        <v>16236</v>
      </c>
      <c r="S43" s="40">
        <v>-1</v>
      </c>
      <c r="T43" s="41">
        <f>SUM(T36:T42)</f>
        <v>2929</v>
      </c>
      <c r="U43" s="41">
        <f t="shared" si="3"/>
        <v>3514.7999999999997</v>
      </c>
      <c r="V43" s="41">
        <f>SUM(V36:V42)</f>
        <v>2929</v>
      </c>
      <c r="W43" s="77">
        <v>40908.25</v>
      </c>
      <c r="X43" s="77">
        <v>29668</v>
      </c>
      <c r="Y43" s="43">
        <f t="shared" ref="Y43" si="19">C43-V43</f>
        <v>24203</v>
      </c>
      <c r="Z43" s="44">
        <f>(C43-X43)/X43</f>
        <v>-8.5479304300930301E-2</v>
      </c>
      <c r="AA43" s="45">
        <f t="shared" ref="AA43:AA48" si="20">C43-U43</f>
        <v>23617.200000000001</v>
      </c>
      <c r="AB43" s="46">
        <f>(C43-W43)/W43</f>
        <v>-0.33675970006050127</v>
      </c>
      <c r="AC43" s="77">
        <v>-11240.25</v>
      </c>
      <c r="AD43" s="77">
        <v>-37.89</v>
      </c>
      <c r="AE43" s="65"/>
    </row>
    <row r="44" spans="1:31" ht="18.75" customHeight="1">
      <c r="A44" s="33"/>
      <c r="B44" s="34"/>
      <c r="C44" s="48"/>
      <c r="D44" s="28"/>
      <c r="E44" s="28"/>
      <c r="F44" s="28"/>
      <c r="G44" s="28"/>
      <c r="H44" s="28"/>
      <c r="I44" s="28"/>
      <c r="J44" s="28"/>
      <c r="K44" s="28"/>
      <c r="L44" s="28"/>
      <c r="M44" s="28"/>
      <c r="N44" s="28"/>
      <c r="O44" s="28"/>
      <c r="P44" s="56"/>
      <c r="Q44" s="56"/>
      <c r="R44" s="56"/>
      <c r="S44" s="59"/>
      <c r="T44" s="59"/>
      <c r="U44" s="59"/>
      <c r="V44" s="59"/>
      <c r="Y44" s="43"/>
      <c r="Z44" s="44"/>
      <c r="AA44" s="45">
        <f t="shared" si="20"/>
        <v>0</v>
      </c>
      <c r="AB44" s="46"/>
    </row>
    <row r="45" spans="1:31" ht="18.75" hidden="1" customHeight="1">
      <c r="A45" s="64">
        <v>56211000</v>
      </c>
      <c r="B45" s="34" t="s">
        <v>72</v>
      </c>
      <c r="C45" s="35">
        <f t="shared" ref="C45:C51" si="21">SUM(D45:O45)</f>
        <v>0</v>
      </c>
      <c r="D45" s="36">
        <v>0</v>
      </c>
      <c r="E45" s="36">
        <v>0</v>
      </c>
      <c r="F45" s="36">
        <v>0</v>
      </c>
      <c r="G45" s="36">
        <v>0</v>
      </c>
      <c r="H45" s="36">
        <v>0</v>
      </c>
      <c r="I45" s="36">
        <v>0</v>
      </c>
      <c r="J45" s="36">
        <v>0</v>
      </c>
      <c r="K45" s="36">
        <v>0</v>
      </c>
      <c r="L45" s="36">
        <v>0</v>
      </c>
      <c r="M45" s="36">
        <v>0</v>
      </c>
      <c r="N45" s="36">
        <v>0</v>
      </c>
      <c r="O45" s="36">
        <v>0</v>
      </c>
      <c r="P45" s="60">
        <v>11193</v>
      </c>
      <c r="Q45" s="60">
        <v>5408</v>
      </c>
      <c r="R45" s="60">
        <v>8869</v>
      </c>
      <c r="S45" s="40">
        <v>-1</v>
      </c>
      <c r="T45" s="40">
        <v>4021.92</v>
      </c>
      <c r="U45" s="40">
        <f t="shared" si="3"/>
        <v>4826.3040000000001</v>
      </c>
      <c r="V45" s="40">
        <v>0</v>
      </c>
      <c r="W45" s="61">
        <v>2200.54</v>
      </c>
      <c r="X45" s="61">
        <v>0</v>
      </c>
      <c r="Y45" s="43">
        <f>C45-V45</f>
        <v>0</v>
      </c>
      <c r="Z45" s="44"/>
      <c r="AA45" s="45">
        <f t="shared" si="20"/>
        <v>-4826.3040000000001</v>
      </c>
      <c r="AB45" s="46">
        <f>(C45-W45)/W45</f>
        <v>-1</v>
      </c>
      <c r="AC45" s="61">
        <v>-2200.54</v>
      </c>
      <c r="AD45" s="62" t="s">
        <v>47</v>
      </c>
      <c r="AE45" s="63"/>
    </row>
    <row r="46" spans="1:31" ht="18.75" customHeight="1">
      <c r="A46" s="64">
        <v>56213000</v>
      </c>
      <c r="B46" s="34" t="s">
        <v>73</v>
      </c>
      <c r="C46" s="35">
        <f>SUM(D46:O46)</f>
        <v>9600</v>
      </c>
      <c r="D46" s="36">
        <v>800</v>
      </c>
      <c r="E46" s="36">
        <v>800</v>
      </c>
      <c r="F46" s="36">
        <v>800</v>
      </c>
      <c r="G46" s="36">
        <v>800</v>
      </c>
      <c r="H46" s="36">
        <v>800</v>
      </c>
      <c r="I46" s="36">
        <v>800</v>
      </c>
      <c r="J46" s="36">
        <v>800</v>
      </c>
      <c r="K46" s="36">
        <v>800</v>
      </c>
      <c r="L46" s="36">
        <v>800</v>
      </c>
      <c r="M46" s="36">
        <v>800</v>
      </c>
      <c r="N46" s="36">
        <v>800</v>
      </c>
      <c r="O46" s="36">
        <v>800</v>
      </c>
      <c r="P46" s="60">
        <v>0</v>
      </c>
      <c r="Q46" s="60">
        <v>11440</v>
      </c>
      <c r="R46" s="60">
        <v>0</v>
      </c>
      <c r="S46" s="40">
        <v>-1</v>
      </c>
      <c r="T46" s="40">
        <v>7604.95</v>
      </c>
      <c r="U46" s="40">
        <f t="shared" si="3"/>
        <v>9125.94</v>
      </c>
      <c r="V46" s="40">
        <v>22740</v>
      </c>
      <c r="W46" s="61">
        <v>14848.73</v>
      </c>
      <c r="X46" s="61">
        <v>22300</v>
      </c>
      <c r="Y46" s="43">
        <f>C46-V46</f>
        <v>-13140</v>
      </c>
      <c r="Z46" s="44">
        <f>(C46-X46)/X46</f>
        <v>-0.56950672645739908</v>
      </c>
      <c r="AA46" s="45">
        <f t="shared" si="20"/>
        <v>474.05999999999949</v>
      </c>
      <c r="AB46" s="46">
        <f>(C46-W46)/W46</f>
        <v>-0.35348006193122239</v>
      </c>
      <c r="AC46" s="61">
        <v>7451.27</v>
      </c>
      <c r="AD46" s="61">
        <v>33.409999999999997</v>
      </c>
      <c r="AE46" s="65"/>
    </row>
    <row r="47" spans="1:31" ht="18.75" hidden="1" customHeight="1">
      <c r="A47" s="64">
        <v>56214000</v>
      </c>
      <c r="B47" s="34" t="s">
        <v>74</v>
      </c>
      <c r="C47" s="35">
        <f t="shared" si="21"/>
        <v>0</v>
      </c>
      <c r="D47" s="36">
        <v>0</v>
      </c>
      <c r="E47" s="36">
        <v>0</v>
      </c>
      <c r="F47" s="36">
        <v>0</v>
      </c>
      <c r="G47" s="36">
        <v>0</v>
      </c>
      <c r="H47" s="36">
        <v>0</v>
      </c>
      <c r="I47" s="36">
        <v>0</v>
      </c>
      <c r="J47" s="36">
        <v>0</v>
      </c>
      <c r="K47" s="36">
        <v>0</v>
      </c>
      <c r="L47" s="36">
        <v>0</v>
      </c>
      <c r="M47" s="36">
        <v>0</v>
      </c>
      <c r="N47" s="36">
        <v>0</v>
      </c>
      <c r="O47" s="36">
        <v>0</v>
      </c>
      <c r="P47" s="60">
        <v>0</v>
      </c>
      <c r="Q47" s="60">
        <v>0</v>
      </c>
      <c r="R47" s="60">
        <v>0</v>
      </c>
      <c r="S47" s="40" t="s">
        <v>46</v>
      </c>
      <c r="T47" s="40"/>
      <c r="U47" s="40">
        <f t="shared" si="3"/>
        <v>0</v>
      </c>
      <c r="V47" s="40"/>
      <c r="W47" s="61">
        <v>0</v>
      </c>
      <c r="X47" s="61">
        <v>0</v>
      </c>
      <c r="Y47" s="43">
        <f>C47-V47</f>
        <v>0</v>
      </c>
      <c r="Z47" s="44"/>
      <c r="AA47" s="45">
        <f t="shared" si="20"/>
        <v>0</v>
      </c>
      <c r="AB47" s="46"/>
      <c r="AC47" s="61">
        <v>0</v>
      </c>
      <c r="AD47" s="62" t="s">
        <v>47</v>
      </c>
      <c r="AE47" s="63"/>
    </row>
    <row r="48" spans="1:31" ht="18.75" hidden="1" customHeight="1">
      <c r="A48" s="64">
        <v>56215000</v>
      </c>
      <c r="B48" s="34" t="s">
        <v>75</v>
      </c>
      <c r="C48" s="35">
        <f t="shared" si="21"/>
        <v>0</v>
      </c>
      <c r="D48" s="36">
        <v>0</v>
      </c>
      <c r="E48" s="36">
        <v>0</v>
      </c>
      <c r="F48" s="36">
        <v>0</v>
      </c>
      <c r="G48" s="36">
        <v>0</v>
      </c>
      <c r="H48" s="36">
        <v>0</v>
      </c>
      <c r="I48" s="36">
        <v>0</v>
      </c>
      <c r="J48" s="36">
        <v>0</v>
      </c>
      <c r="K48" s="36">
        <v>0</v>
      </c>
      <c r="L48" s="36">
        <v>0</v>
      </c>
      <c r="M48" s="36">
        <v>0</v>
      </c>
      <c r="N48" s="36">
        <v>0</v>
      </c>
      <c r="O48" s="36">
        <v>0</v>
      </c>
      <c r="P48" s="60">
        <v>0</v>
      </c>
      <c r="Q48" s="60">
        <v>0</v>
      </c>
      <c r="R48" s="60">
        <v>0</v>
      </c>
      <c r="S48" s="40" t="s">
        <v>46</v>
      </c>
      <c r="T48" s="40"/>
      <c r="U48" s="40">
        <f t="shared" si="3"/>
        <v>0</v>
      </c>
      <c r="V48" s="40"/>
      <c r="W48" s="61">
        <v>0</v>
      </c>
      <c r="X48" s="61">
        <v>0</v>
      </c>
      <c r="Y48" s="43">
        <f>C48-V48</f>
        <v>0</v>
      </c>
      <c r="Z48" s="44"/>
      <c r="AA48" s="45">
        <f t="shared" si="20"/>
        <v>0</v>
      </c>
      <c r="AB48" s="46"/>
      <c r="AC48" s="61">
        <v>0</v>
      </c>
      <c r="AD48" s="62" t="s">
        <v>47</v>
      </c>
      <c r="AE48" s="63"/>
    </row>
    <row r="49" spans="1:31" ht="18.75" customHeight="1">
      <c r="A49" s="64">
        <v>56301000</v>
      </c>
      <c r="B49" s="34" t="s">
        <v>76</v>
      </c>
      <c r="C49" s="78">
        <f t="shared" si="21"/>
        <v>2592</v>
      </c>
      <c r="D49" s="36">
        <v>216</v>
      </c>
      <c r="E49" s="36">
        <v>216</v>
      </c>
      <c r="F49" s="36">
        <v>216</v>
      </c>
      <c r="G49" s="36">
        <v>216</v>
      </c>
      <c r="H49" s="36">
        <v>216</v>
      </c>
      <c r="I49" s="36">
        <v>216</v>
      </c>
      <c r="J49" s="36">
        <v>216</v>
      </c>
      <c r="K49" s="36">
        <v>216</v>
      </c>
      <c r="L49" s="36">
        <v>216</v>
      </c>
      <c r="M49" s="36">
        <v>216</v>
      </c>
      <c r="N49" s="36">
        <v>216</v>
      </c>
      <c r="O49" s="36">
        <v>216</v>
      </c>
      <c r="P49" s="36">
        <f t="shared" ref="P49:AD49" si="22">(P45+P46+P47)*0.22</f>
        <v>2462.46</v>
      </c>
      <c r="Q49" s="36">
        <f t="shared" si="22"/>
        <v>3706.56</v>
      </c>
      <c r="R49" s="36">
        <f t="shared" si="22"/>
        <v>1951.18</v>
      </c>
      <c r="S49" s="36">
        <f t="shared" si="22"/>
        <v>-0.44</v>
      </c>
      <c r="T49" s="36">
        <f t="shared" si="22"/>
        <v>2557.9114</v>
      </c>
      <c r="U49" s="36">
        <f t="shared" si="22"/>
        <v>3069.49368</v>
      </c>
      <c r="V49" s="36">
        <f t="shared" si="22"/>
        <v>5002.8</v>
      </c>
      <c r="W49" s="36">
        <f t="shared" si="22"/>
        <v>3750.8394000000003</v>
      </c>
      <c r="X49" s="36">
        <f t="shared" si="22"/>
        <v>4906</v>
      </c>
      <c r="Y49" s="36">
        <f t="shared" si="22"/>
        <v>-2890.8</v>
      </c>
      <c r="Z49" s="36">
        <f t="shared" si="22"/>
        <v>-0.1252914798206278</v>
      </c>
      <c r="AA49" s="36">
        <f t="shared" si="22"/>
        <v>-957.49368000000015</v>
      </c>
      <c r="AB49" s="36">
        <f t="shared" si="22"/>
        <v>-0.29776561362486892</v>
      </c>
      <c r="AC49" s="36">
        <f t="shared" si="22"/>
        <v>1155.1606000000002</v>
      </c>
      <c r="AD49" s="36" t="e">
        <f t="shared" si="22"/>
        <v>#VALUE!</v>
      </c>
      <c r="AE49" s="37"/>
    </row>
    <row r="50" spans="1:31" ht="18.75" customHeight="1">
      <c r="A50" s="64">
        <v>56311000</v>
      </c>
      <c r="B50" s="34" t="s">
        <v>77</v>
      </c>
      <c r="C50" s="78">
        <f t="shared" si="21"/>
        <v>1596</v>
      </c>
      <c r="D50" s="36">
        <v>133</v>
      </c>
      <c r="E50" s="36">
        <v>133</v>
      </c>
      <c r="F50" s="36">
        <v>133</v>
      </c>
      <c r="G50" s="36">
        <v>133</v>
      </c>
      <c r="H50" s="36">
        <v>133</v>
      </c>
      <c r="I50" s="36">
        <v>133</v>
      </c>
      <c r="J50" s="36">
        <v>133</v>
      </c>
      <c r="K50" s="36">
        <v>133</v>
      </c>
      <c r="L50" s="36">
        <v>133</v>
      </c>
      <c r="M50" s="36">
        <v>133</v>
      </c>
      <c r="N50" s="36">
        <v>133</v>
      </c>
      <c r="O50" s="36">
        <v>133</v>
      </c>
      <c r="P50" s="36">
        <v>710</v>
      </c>
      <c r="Q50" s="36">
        <v>710</v>
      </c>
      <c r="R50" s="36">
        <v>710</v>
      </c>
      <c r="S50" s="36">
        <v>710</v>
      </c>
      <c r="T50" s="36">
        <v>710</v>
      </c>
      <c r="U50" s="36">
        <v>710</v>
      </c>
      <c r="V50" s="36">
        <v>710</v>
      </c>
      <c r="W50" s="36">
        <v>710</v>
      </c>
      <c r="X50" s="36">
        <v>710</v>
      </c>
      <c r="Y50" s="36">
        <v>710</v>
      </c>
      <c r="Z50" s="36">
        <v>710</v>
      </c>
      <c r="AA50" s="36">
        <v>710</v>
      </c>
      <c r="AB50" s="36">
        <v>710</v>
      </c>
      <c r="AC50" s="36">
        <v>710</v>
      </c>
      <c r="AD50" s="36">
        <v>710</v>
      </c>
      <c r="AE50" s="37"/>
    </row>
    <row r="51" spans="1:31" ht="18.75" customHeight="1" thickBot="1">
      <c r="A51" s="64">
        <v>56321000</v>
      </c>
      <c r="B51" s="34" t="s">
        <v>78</v>
      </c>
      <c r="C51" s="35">
        <f t="shared" si="21"/>
        <v>96</v>
      </c>
      <c r="D51" s="36">
        <v>8</v>
      </c>
      <c r="E51" s="36">
        <v>8</v>
      </c>
      <c r="F51" s="36">
        <v>8</v>
      </c>
      <c r="G51" s="36">
        <v>8</v>
      </c>
      <c r="H51" s="36">
        <v>8</v>
      </c>
      <c r="I51" s="36">
        <v>8</v>
      </c>
      <c r="J51" s="36">
        <v>8</v>
      </c>
      <c r="K51" s="36">
        <v>8</v>
      </c>
      <c r="L51" s="36">
        <v>8</v>
      </c>
      <c r="M51" s="36">
        <v>8</v>
      </c>
      <c r="N51" s="36">
        <v>8</v>
      </c>
      <c r="O51" s="36">
        <v>8</v>
      </c>
      <c r="P51" s="36">
        <v>32</v>
      </c>
      <c r="Q51" s="36">
        <v>32</v>
      </c>
      <c r="R51" s="36">
        <v>32</v>
      </c>
      <c r="S51" s="36">
        <v>32</v>
      </c>
      <c r="T51" s="36">
        <v>32</v>
      </c>
      <c r="U51" s="36">
        <v>32</v>
      </c>
      <c r="V51" s="36">
        <v>32</v>
      </c>
      <c r="W51" s="36">
        <v>32</v>
      </c>
      <c r="X51" s="36">
        <v>32</v>
      </c>
      <c r="Y51" s="36">
        <v>32</v>
      </c>
      <c r="Z51" s="36">
        <v>32</v>
      </c>
      <c r="AA51" s="36">
        <v>32</v>
      </c>
      <c r="AB51" s="36">
        <v>32</v>
      </c>
      <c r="AC51" s="36">
        <v>32</v>
      </c>
      <c r="AD51" s="36">
        <v>32</v>
      </c>
      <c r="AE51" s="37"/>
    </row>
    <row r="52" spans="1:31" ht="18.75" customHeight="1">
      <c r="A52" s="39">
        <v>56399900</v>
      </c>
      <c r="B52" s="26" t="s">
        <v>79</v>
      </c>
      <c r="C52" s="58">
        <f t="shared" ref="C52:O52" si="23">SUM(C45:C51)</f>
        <v>13884</v>
      </c>
      <c r="D52" s="35">
        <f t="shared" si="23"/>
        <v>1157</v>
      </c>
      <c r="E52" s="35">
        <f t="shared" si="23"/>
        <v>1157</v>
      </c>
      <c r="F52" s="35">
        <f t="shared" si="23"/>
        <v>1157</v>
      </c>
      <c r="G52" s="35">
        <f t="shared" si="23"/>
        <v>1157</v>
      </c>
      <c r="H52" s="35">
        <f t="shared" si="23"/>
        <v>1157</v>
      </c>
      <c r="I52" s="35">
        <f t="shared" si="23"/>
        <v>1157</v>
      </c>
      <c r="J52" s="35">
        <f t="shared" si="23"/>
        <v>1157</v>
      </c>
      <c r="K52" s="35">
        <f t="shared" si="23"/>
        <v>1157</v>
      </c>
      <c r="L52" s="35">
        <f t="shared" si="23"/>
        <v>1157</v>
      </c>
      <c r="M52" s="35">
        <f t="shared" si="23"/>
        <v>1157</v>
      </c>
      <c r="N52" s="35">
        <f t="shared" si="23"/>
        <v>1157</v>
      </c>
      <c r="O52" s="35">
        <f t="shared" si="23"/>
        <v>1157</v>
      </c>
      <c r="P52" s="35">
        <v>15105</v>
      </c>
      <c r="Q52" s="35">
        <v>20568.438933999998</v>
      </c>
      <c r="R52" s="35">
        <v>11408</v>
      </c>
      <c r="S52" s="40">
        <v>-1</v>
      </c>
      <c r="T52" s="41">
        <f>SUM(T45:T51)</f>
        <v>14926.7814</v>
      </c>
      <c r="U52" s="41">
        <f t="shared" si="3"/>
        <v>17912.13768</v>
      </c>
      <c r="V52" s="41">
        <f>SUM(V45:V51)</f>
        <v>28484.799999999999</v>
      </c>
      <c r="W52" s="77">
        <v>23544.63</v>
      </c>
      <c r="X52" s="77">
        <v>31480</v>
      </c>
      <c r="Y52" s="43">
        <f>C52-V52</f>
        <v>-14600.8</v>
      </c>
      <c r="Z52" s="44">
        <f>(C52-X52)/X52</f>
        <v>-0.55895806861499364</v>
      </c>
      <c r="AA52" s="45">
        <f>C52-U52</f>
        <v>-4028.1376799999998</v>
      </c>
      <c r="AB52" s="46">
        <f>(C52-W52)/W52</f>
        <v>-0.41031139584695109</v>
      </c>
      <c r="AC52" s="77">
        <v>7935.37</v>
      </c>
      <c r="AD52" s="77">
        <v>25.21</v>
      </c>
      <c r="AE52" s="65"/>
    </row>
    <row r="53" spans="1:31" ht="18.75" customHeight="1">
      <c r="A53" s="33"/>
      <c r="B53" s="34"/>
      <c r="C53" s="48"/>
      <c r="D53" s="28"/>
      <c r="E53" s="28"/>
      <c r="F53" s="28"/>
      <c r="G53" s="28"/>
      <c r="H53" s="28"/>
      <c r="I53" s="28"/>
      <c r="J53" s="28"/>
      <c r="K53" s="28"/>
      <c r="L53" s="28"/>
      <c r="M53" s="28"/>
      <c r="N53" s="28"/>
      <c r="O53" s="28"/>
      <c r="P53" s="79"/>
      <c r="Q53" s="80"/>
      <c r="R53" s="80"/>
      <c r="S53" s="81"/>
      <c r="T53" s="82"/>
      <c r="U53" s="82"/>
      <c r="V53" s="82"/>
      <c r="Y53" s="51"/>
      <c r="Z53" s="52"/>
      <c r="AA53" s="53"/>
      <c r="AB53" s="54"/>
    </row>
    <row r="54" spans="1:31" ht="18.75" hidden="1" customHeight="1">
      <c r="A54" s="33">
        <v>57000000</v>
      </c>
      <c r="B54" s="34" t="s">
        <v>80</v>
      </c>
      <c r="C54" s="35">
        <f>SUM(D54:O54)</f>
        <v>0</v>
      </c>
      <c r="D54" s="36">
        <v>0</v>
      </c>
      <c r="E54" s="36">
        <f>D54</f>
        <v>0</v>
      </c>
      <c r="F54" s="36">
        <f t="shared" ref="F54:O54" si="24">E54</f>
        <v>0</v>
      </c>
      <c r="G54" s="36">
        <f t="shared" si="24"/>
        <v>0</v>
      </c>
      <c r="H54" s="36">
        <f t="shared" si="24"/>
        <v>0</v>
      </c>
      <c r="I54" s="36">
        <f t="shared" si="24"/>
        <v>0</v>
      </c>
      <c r="J54" s="36">
        <f t="shared" si="24"/>
        <v>0</v>
      </c>
      <c r="K54" s="36">
        <f t="shared" si="24"/>
        <v>0</v>
      </c>
      <c r="L54" s="36">
        <f t="shared" si="24"/>
        <v>0</v>
      </c>
      <c r="M54" s="36">
        <f t="shared" si="24"/>
        <v>0</v>
      </c>
      <c r="N54" s="36">
        <f t="shared" si="24"/>
        <v>0</v>
      </c>
      <c r="O54" s="36">
        <f t="shared" si="24"/>
        <v>0</v>
      </c>
      <c r="P54" s="60">
        <v>0</v>
      </c>
      <c r="Q54" s="60">
        <v>0</v>
      </c>
      <c r="R54" s="60">
        <v>0</v>
      </c>
      <c r="S54" s="40">
        <v>-1</v>
      </c>
      <c r="T54" s="40"/>
      <c r="U54" s="40">
        <f t="shared" si="3"/>
        <v>0</v>
      </c>
      <c r="V54" s="40"/>
      <c r="W54" s="61">
        <v>0</v>
      </c>
      <c r="X54" s="61">
        <v>0</v>
      </c>
      <c r="Y54" s="43">
        <f>C54-V54</f>
        <v>0</v>
      </c>
      <c r="Z54" s="44"/>
      <c r="AA54" s="45">
        <f>C54-U54</f>
        <v>0</v>
      </c>
      <c r="AB54" s="46"/>
      <c r="AC54" s="61">
        <v>0</v>
      </c>
      <c r="AD54" s="62" t="s">
        <v>47</v>
      </c>
      <c r="AE54" s="63"/>
    </row>
    <row r="55" spans="1:31" ht="18.75" customHeight="1" thickBot="1">
      <c r="A55" s="33">
        <v>57550000</v>
      </c>
      <c r="B55" s="34" t="s">
        <v>81</v>
      </c>
      <c r="C55" s="35">
        <f>SUM(D55:O55)</f>
        <v>500</v>
      </c>
      <c r="D55" s="36">
        <v>0</v>
      </c>
      <c r="E55" s="36">
        <v>0</v>
      </c>
      <c r="F55" s="36">
        <v>0</v>
      </c>
      <c r="G55" s="36">
        <v>0</v>
      </c>
      <c r="H55" s="36">
        <v>0</v>
      </c>
      <c r="I55" s="36">
        <v>0</v>
      </c>
      <c r="J55" s="36">
        <v>0</v>
      </c>
      <c r="K55" s="36">
        <v>0</v>
      </c>
      <c r="L55" s="36">
        <v>0</v>
      </c>
      <c r="M55" s="36">
        <v>0</v>
      </c>
      <c r="N55" s="36">
        <v>0</v>
      </c>
      <c r="O55" s="36">
        <v>500</v>
      </c>
      <c r="P55" s="60">
        <v>22</v>
      </c>
      <c r="Q55" s="60">
        <v>0</v>
      </c>
      <c r="R55" s="60">
        <v>22</v>
      </c>
      <c r="S55" s="40">
        <v>-1</v>
      </c>
      <c r="T55" s="40"/>
      <c r="U55" s="40">
        <f t="shared" si="3"/>
        <v>0</v>
      </c>
      <c r="V55" s="40"/>
      <c r="W55" s="61">
        <v>0</v>
      </c>
      <c r="X55" s="61">
        <v>0</v>
      </c>
      <c r="Y55" s="43">
        <f>C55-V55</f>
        <v>500</v>
      </c>
      <c r="Z55" s="44"/>
      <c r="AA55" s="45">
        <f>C55-U55</f>
        <v>500</v>
      </c>
      <c r="AB55" s="46"/>
      <c r="AC55" s="61">
        <v>0</v>
      </c>
      <c r="AD55" s="62" t="s">
        <v>47</v>
      </c>
      <c r="AE55" s="63"/>
    </row>
    <row r="56" spans="1:31" ht="18.75" hidden="1" customHeight="1">
      <c r="A56" s="33">
        <v>57600000</v>
      </c>
      <c r="B56" s="34" t="s">
        <v>82</v>
      </c>
      <c r="C56" s="35">
        <f>SUM(D56:O56)</f>
        <v>0</v>
      </c>
      <c r="D56" s="36">
        <v>0</v>
      </c>
      <c r="E56" s="36">
        <v>0</v>
      </c>
      <c r="F56" s="36">
        <v>0</v>
      </c>
      <c r="G56" s="36">
        <v>0</v>
      </c>
      <c r="H56" s="36">
        <v>0</v>
      </c>
      <c r="I56" s="36">
        <v>0</v>
      </c>
      <c r="J56" s="36">
        <v>0</v>
      </c>
      <c r="K56" s="36">
        <v>0</v>
      </c>
      <c r="L56" s="36">
        <v>0</v>
      </c>
      <c r="M56" s="36">
        <v>0</v>
      </c>
      <c r="N56" s="36">
        <v>0</v>
      </c>
      <c r="O56" s="36">
        <v>0</v>
      </c>
      <c r="P56" s="60">
        <v>0</v>
      </c>
      <c r="Q56" s="60">
        <v>0</v>
      </c>
      <c r="R56" s="60">
        <v>0</v>
      </c>
      <c r="S56" s="40">
        <v>-1</v>
      </c>
      <c r="T56" s="40"/>
      <c r="U56" s="40">
        <f t="shared" si="3"/>
        <v>0</v>
      </c>
      <c r="V56" s="40"/>
      <c r="W56" s="61">
        <v>0</v>
      </c>
      <c r="X56" s="61">
        <v>0</v>
      </c>
      <c r="Y56" s="43">
        <f>C56-V56</f>
        <v>0</v>
      </c>
      <c r="Z56" s="44"/>
      <c r="AA56" s="45">
        <f>C56-U56</f>
        <v>0</v>
      </c>
      <c r="AB56" s="46"/>
      <c r="AC56" s="61">
        <v>0</v>
      </c>
      <c r="AD56" s="62" t="s">
        <v>47</v>
      </c>
      <c r="AE56" s="63"/>
    </row>
    <row r="57" spans="1:31" ht="18.75" customHeight="1">
      <c r="A57" s="39">
        <v>59990000</v>
      </c>
      <c r="B57" s="26" t="s">
        <v>83</v>
      </c>
      <c r="C57" s="58">
        <f>C43+C52+SUM(C54:C56)</f>
        <v>41516</v>
      </c>
      <c r="D57" s="58">
        <f t="shared" ref="D57:O57" si="25">D43+D52+SUM(D54:D56)</f>
        <v>3418</v>
      </c>
      <c r="E57" s="58">
        <f t="shared" si="25"/>
        <v>3418</v>
      </c>
      <c r="F57" s="58">
        <f t="shared" si="25"/>
        <v>3418</v>
      </c>
      <c r="G57" s="58">
        <f t="shared" si="25"/>
        <v>3418</v>
      </c>
      <c r="H57" s="58">
        <f t="shared" si="25"/>
        <v>3418</v>
      </c>
      <c r="I57" s="58">
        <f t="shared" si="25"/>
        <v>3418</v>
      </c>
      <c r="J57" s="58">
        <f t="shared" si="25"/>
        <v>3418</v>
      </c>
      <c r="K57" s="58">
        <f t="shared" si="25"/>
        <v>3418</v>
      </c>
      <c r="L57" s="58">
        <f t="shared" si="25"/>
        <v>3418</v>
      </c>
      <c r="M57" s="58">
        <f t="shared" si="25"/>
        <v>3418</v>
      </c>
      <c r="N57" s="58">
        <f t="shared" si="25"/>
        <v>3418</v>
      </c>
      <c r="O57" s="58">
        <f t="shared" si="25"/>
        <v>3918</v>
      </c>
      <c r="P57" s="35">
        <v>34289</v>
      </c>
      <c r="Q57" s="35">
        <v>42572.474133999996</v>
      </c>
      <c r="R57" s="35">
        <v>27665</v>
      </c>
      <c r="S57" s="40">
        <v>-1</v>
      </c>
      <c r="T57" s="41">
        <f>T52+T43</f>
        <v>17855.7814</v>
      </c>
      <c r="U57" s="41">
        <f t="shared" si="3"/>
        <v>21426.937680000003</v>
      </c>
      <c r="V57" s="41">
        <f>V52+V43</f>
        <v>31413.8</v>
      </c>
      <c r="W57" s="83">
        <v>64452.88</v>
      </c>
      <c r="X57" s="83">
        <v>61148</v>
      </c>
      <c r="Y57" s="43">
        <f>C57-V57</f>
        <v>10102.200000000001</v>
      </c>
      <c r="Z57" s="44">
        <f>(C57-X57)/X57</f>
        <v>-0.32105710734611109</v>
      </c>
      <c r="AA57" s="45">
        <f>C57-U57</f>
        <v>20089.062319999997</v>
      </c>
      <c r="AB57" s="46">
        <f>(C57-W57)/W57</f>
        <v>-0.35587052122418733</v>
      </c>
      <c r="AC57" s="83">
        <v>-3304.88</v>
      </c>
      <c r="AD57" s="83">
        <v>-5.4</v>
      </c>
      <c r="AE57" s="65"/>
    </row>
    <row r="58" spans="1:31" ht="18.75" customHeight="1">
      <c r="A58" s="33"/>
      <c r="B58" s="34"/>
      <c r="C58" s="48"/>
      <c r="D58" s="28"/>
      <c r="E58" s="28"/>
      <c r="F58" s="28"/>
      <c r="G58" s="28"/>
      <c r="H58" s="28"/>
      <c r="I58" s="28"/>
      <c r="J58" s="28"/>
      <c r="K58" s="28"/>
      <c r="L58" s="28"/>
      <c r="M58" s="28"/>
      <c r="N58" s="28"/>
      <c r="O58" s="28"/>
      <c r="P58" s="56"/>
      <c r="Q58" s="56"/>
      <c r="R58" s="56"/>
      <c r="S58" s="59"/>
      <c r="T58" s="59"/>
      <c r="U58" s="59"/>
      <c r="V58" s="59"/>
      <c r="Y58" s="51"/>
      <c r="Z58" s="52"/>
      <c r="AA58" s="53"/>
      <c r="AB58" s="54"/>
    </row>
    <row r="59" spans="1:31" ht="18.75" customHeight="1">
      <c r="A59" s="33"/>
      <c r="B59" s="26" t="s">
        <v>84</v>
      </c>
      <c r="C59" s="48"/>
      <c r="D59" s="28"/>
      <c r="E59" s="28"/>
      <c r="F59" s="28"/>
      <c r="G59" s="28"/>
      <c r="H59" s="28"/>
      <c r="I59" s="28"/>
      <c r="J59" s="28"/>
      <c r="K59" s="28"/>
      <c r="L59" s="28"/>
      <c r="M59" s="28"/>
      <c r="N59" s="28"/>
      <c r="O59" s="28"/>
      <c r="P59" s="79"/>
      <c r="Q59" s="80"/>
      <c r="R59" s="80"/>
      <c r="S59" s="59"/>
      <c r="T59" s="59"/>
      <c r="U59" s="59"/>
      <c r="V59" s="59"/>
      <c r="Y59" s="51"/>
      <c r="Z59" s="52"/>
      <c r="AA59" s="53"/>
      <c r="AB59" s="54"/>
    </row>
    <row r="60" spans="1:31" ht="18.75" customHeight="1">
      <c r="A60" s="33">
        <v>60302000</v>
      </c>
      <c r="B60" s="74" t="s">
        <v>85</v>
      </c>
      <c r="C60" s="35">
        <f t="shared" ref="C60:C83" si="26">SUM(D60:O60)</f>
        <v>1000</v>
      </c>
      <c r="D60" s="36">
        <v>0</v>
      </c>
      <c r="E60" s="36">
        <f>D60</f>
        <v>0</v>
      </c>
      <c r="F60" s="36">
        <v>250</v>
      </c>
      <c r="G60" s="36">
        <v>0</v>
      </c>
      <c r="H60" s="36">
        <v>0</v>
      </c>
      <c r="I60" s="36">
        <v>250</v>
      </c>
      <c r="J60" s="36">
        <v>0</v>
      </c>
      <c r="K60" s="36">
        <v>0</v>
      </c>
      <c r="L60" s="36">
        <v>250</v>
      </c>
      <c r="M60" s="36">
        <v>0</v>
      </c>
      <c r="N60" s="36">
        <f>M60</f>
        <v>0</v>
      </c>
      <c r="O60" s="36">
        <v>250</v>
      </c>
      <c r="P60" s="60">
        <v>3100</v>
      </c>
      <c r="Q60" s="60">
        <v>4000</v>
      </c>
      <c r="R60" s="60">
        <v>3500</v>
      </c>
      <c r="S60" s="84" t="s">
        <v>46</v>
      </c>
      <c r="T60" s="40">
        <v>2200</v>
      </c>
      <c r="U60" s="40">
        <f t="shared" si="3"/>
        <v>2640</v>
      </c>
      <c r="V60" s="40">
        <v>3200</v>
      </c>
      <c r="W60" s="61">
        <v>2200</v>
      </c>
      <c r="X60" s="61">
        <v>2900</v>
      </c>
      <c r="Y60" s="43">
        <f>C60-V60</f>
        <v>-2200</v>
      </c>
      <c r="Z60" s="44">
        <f>(C60-X60)/X60</f>
        <v>-0.65517241379310343</v>
      </c>
      <c r="AA60" s="45">
        <f>C60-U60</f>
        <v>-1640</v>
      </c>
      <c r="AB60" s="46">
        <f>(C60-W60)/W60</f>
        <v>-0.54545454545454541</v>
      </c>
      <c r="AC60" s="61">
        <v>700</v>
      </c>
      <c r="AD60" s="61">
        <v>24.14</v>
      </c>
      <c r="AE60" s="65"/>
    </row>
    <row r="61" spans="1:31" ht="18.75" hidden="1" customHeight="1">
      <c r="A61" s="33">
        <v>60353000</v>
      </c>
      <c r="B61" s="74" t="s">
        <v>86</v>
      </c>
      <c r="C61" s="35">
        <f t="shared" si="26"/>
        <v>0</v>
      </c>
      <c r="D61" s="36">
        <v>0</v>
      </c>
      <c r="E61" s="36">
        <v>0</v>
      </c>
      <c r="F61" s="36">
        <f t="shared" ref="F61:O61" si="27">E61</f>
        <v>0</v>
      </c>
      <c r="G61" s="36">
        <f t="shared" si="27"/>
        <v>0</v>
      </c>
      <c r="H61" s="36">
        <f t="shared" si="27"/>
        <v>0</v>
      </c>
      <c r="I61" s="36">
        <f t="shared" si="27"/>
        <v>0</v>
      </c>
      <c r="J61" s="36">
        <f t="shared" si="27"/>
        <v>0</v>
      </c>
      <c r="K61" s="36">
        <f t="shared" si="27"/>
        <v>0</v>
      </c>
      <c r="L61" s="36">
        <f t="shared" si="27"/>
        <v>0</v>
      </c>
      <c r="M61" s="36">
        <f t="shared" si="27"/>
        <v>0</v>
      </c>
      <c r="N61" s="36">
        <f t="shared" si="27"/>
        <v>0</v>
      </c>
      <c r="O61" s="36">
        <f t="shared" si="27"/>
        <v>0</v>
      </c>
      <c r="P61" s="60">
        <v>0</v>
      </c>
      <c r="Q61" s="60">
        <v>200</v>
      </c>
      <c r="R61" s="60">
        <v>0</v>
      </c>
      <c r="S61" s="84">
        <v>-1</v>
      </c>
      <c r="T61" s="40"/>
      <c r="U61" s="40">
        <f t="shared" si="3"/>
        <v>0</v>
      </c>
      <c r="V61" s="40"/>
      <c r="W61" s="61">
        <v>0</v>
      </c>
      <c r="X61" s="61">
        <v>0</v>
      </c>
      <c r="Y61" s="43">
        <f>C61-V61</f>
        <v>0</v>
      </c>
      <c r="Z61" s="44"/>
      <c r="AA61" s="45">
        <f>C61-U61</f>
        <v>0</v>
      </c>
      <c r="AB61" s="46"/>
      <c r="AC61" s="61">
        <v>0</v>
      </c>
      <c r="AD61" s="62" t="s">
        <v>47</v>
      </c>
      <c r="AE61" s="65"/>
    </row>
    <row r="62" spans="1:31" ht="18.75" customHeight="1">
      <c r="A62" s="33">
        <v>60550900</v>
      </c>
      <c r="B62" s="74" t="s">
        <v>87</v>
      </c>
      <c r="C62" s="35">
        <f t="shared" si="26"/>
        <v>8880.7999999999993</v>
      </c>
      <c r="D62" s="36">
        <v>75</v>
      </c>
      <c r="E62" s="36">
        <v>75</v>
      </c>
      <c r="F62" s="36">
        <v>75</v>
      </c>
      <c r="G62" s="36">
        <v>75</v>
      </c>
      <c r="H62" s="36">
        <v>75</v>
      </c>
      <c r="I62" s="36">
        <v>8020.8</v>
      </c>
      <c r="J62" s="36">
        <v>75</v>
      </c>
      <c r="K62" s="36">
        <v>75</v>
      </c>
      <c r="L62" s="36">
        <v>75</v>
      </c>
      <c r="M62" s="36">
        <v>75</v>
      </c>
      <c r="N62" s="36">
        <v>75</v>
      </c>
      <c r="O62" s="36">
        <v>110</v>
      </c>
      <c r="P62" s="36">
        <v>542</v>
      </c>
      <c r="Q62" s="36">
        <v>542</v>
      </c>
      <c r="R62" s="36">
        <v>542</v>
      </c>
      <c r="S62" s="36">
        <v>542</v>
      </c>
      <c r="T62" s="36">
        <v>542</v>
      </c>
      <c r="U62" s="36">
        <v>542</v>
      </c>
      <c r="V62" s="36">
        <v>542</v>
      </c>
      <c r="W62" s="36">
        <v>542</v>
      </c>
      <c r="X62" s="36">
        <v>542</v>
      </c>
      <c r="Y62" s="36">
        <v>542</v>
      </c>
      <c r="Z62" s="36">
        <v>542</v>
      </c>
      <c r="AA62" s="36">
        <v>542</v>
      </c>
      <c r="AB62" s="36">
        <v>542</v>
      </c>
      <c r="AC62" s="36">
        <v>542</v>
      </c>
      <c r="AD62" s="36">
        <v>542</v>
      </c>
      <c r="AE62" s="85"/>
    </row>
    <row r="63" spans="1:31" ht="18.75" hidden="1" customHeight="1">
      <c r="A63" s="33">
        <v>60430000</v>
      </c>
      <c r="B63" s="74" t="s">
        <v>88</v>
      </c>
      <c r="C63" s="35">
        <f t="shared" si="26"/>
        <v>0</v>
      </c>
      <c r="D63" s="36"/>
      <c r="E63" s="36"/>
      <c r="F63" s="36"/>
      <c r="G63" s="36"/>
      <c r="H63" s="36"/>
      <c r="I63" s="36"/>
      <c r="J63" s="36"/>
      <c r="K63" s="36"/>
      <c r="L63" s="36"/>
      <c r="M63" s="36"/>
      <c r="N63" s="36"/>
      <c r="O63" s="36"/>
      <c r="P63" s="60">
        <v>0</v>
      </c>
      <c r="Q63" s="60">
        <v>1200</v>
      </c>
      <c r="R63" s="60">
        <v>0</v>
      </c>
      <c r="S63" s="84"/>
      <c r="T63" s="40"/>
      <c r="U63" s="40">
        <f t="shared" si="3"/>
        <v>0</v>
      </c>
      <c r="V63" s="40"/>
      <c r="W63" s="61">
        <v>4096.1000000000004</v>
      </c>
      <c r="X63" s="61">
        <v>3332</v>
      </c>
      <c r="Y63" s="43">
        <f>C63-V63</f>
        <v>0</v>
      </c>
      <c r="Z63" s="44">
        <f>(C63-X63)/X63</f>
        <v>-1</v>
      </c>
      <c r="AA63" s="45">
        <f>C63-U63</f>
        <v>0</v>
      </c>
      <c r="AB63" s="46">
        <f>(C63-W63)/W63</f>
        <v>-1</v>
      </c>
      <c r="AC63" s="61">
        <v>-764.1</v>
      </c>
      <c r="AD63" s="61">
        <v>-22.93</v>
      </c>
      <c r="AE63" s="65"/>
    </row>
    <row r="64" spans="1:31" ht="18.75" customHeight="1">
      <c r="A64" s="33" t="s">
        <v>89</v>
      </c>
      <c r="B64" s="74" t="s">
        <v>90</v>
      </c>
      <c r="C64" s="35">
        <f>SUM(D64:O64)</f>
        <v>120</v>
      </c>
      <c r="D64" s="36">
        <v>10</v>
      </c>
      <c r="E64" s="36">
        <v>10</v>
      </c>
      <c r="F64" s="36">
        <v>10</v>
      </c>
      <c r="G64" s="36">
        <v>10</v>
      </c>
      <c r="H64" s="36">
        <v>10</v>
      </c>
      <c r="I64" s="36">
        <v>10</v>
      </c>
      <c r="J64" s="36">
        <v>10</v>
      </c>
      <c r="K64" s="36">
        <v>10</v>
      </c>
      <c r="L64" s="36">
        <v>10</v>
      </c>
      <c r="M64" s="36">
        <v>10</v>
      </c>
      <c r="N64" s="36">
        <v>10</v>
      </c>
      <c r="O64" s="36">
        <v>10</v>
      </c>
      <c r="P64" s="36">
        <v>100</v>
      </c>
      <c r="Q64" s="36">
        <v>100</v>
      </c>
      <c r="R64" s="36">
        <v>100</v>
      </c>
      <c r="S64" s="36">
        <v>100</v>
      </c>
      <c r="T64" s="36">
        <v>100</v>
      </c>
      <c r="U64" s="36">
        <v>100</v>
      </c>
      <c r="V64" s="36">
        <v>100</v>
      </c>
      <c r="W64" s="36">
        <v>100</v>
      </c>
      <c r="X64" s="36">
        <v>100</v>
      </c>
      <c r="Y64" s="36">
        <v>100</v>
      </c>
      <c r="Z64" s="36">
        <v>100</v>
      </c>
      <c r="AA64" s="45">
        <f>C64-U64</f>
        <v>20</v>
      </c>
      <c r="AB64" s="46"/>
      <c r="AC64" s="61"/>
      <c r="AD64" s="61"/>
      <c r="AE64" s="65"/>
    </row>
    <row r="65" spans="1:33" ht="21.5" customHeight="1">
      <c r="A65" s="33">
        <v>60620000</v>
      </c>
      <c r="B65" s="74" t="s">
        <v>91</v>
      </c>
      <c r="C65" s="35">
        <f t="shared" si="26"/>
        <v>31171.679999999997</v>
      </c>
      <c r="D65" s="36">
        <v>2597.64</v>
      </c>
      <c r="E65" s="36">
        <v>2597.64</v>
      </c>
      <c r="F65" s="36">
        <v>2597.64</v>
      </c>
      <c r="G65" s="36">
        <v>2597.64</v>
      </c>
      <c r="H65" s="36">
        <v>2597.64</v>
      </c>
      <c r="I65" s="36">
        <v>2597.64</v>
      </c>
      <c r="J65" s="36">
        <v>2597.64</v>
      </c>
      <c r="K65" s="36">
        <v>2597.64</v>
      </c>
      <c r="L65" s="36">
        <v>2597.64</v>
      </c>
      <c r="M65" s="36">
        <v>2597.64</v>
      </c>
      <c r="N65" s="36">
        <v>2597.64</v>
      </c>
      <c r="O65" s="36">
        <v>2597.64</v>
      </c>
      <c r="P65" s="36">
        <v>0</v>
      </c>
      <c r="Q65" s="36">
        <v>0</v>
      </c>
      <c r="R65" s="36">
        <v>0</v>
      </c>
      <c r="S65" s="36">
        <v>0</v>
      </c>
      <c r="T65" s="36">
        <v>0</v>
      </c>
      <c r="U65" s="36">
        <v>0</v>
      </c>
      <c r="V65" s="36">
        <v>0</v>
      </c>
      <c r="W65" s="36">
        <v>0</v>
      </c>
      <c r="X65" s="36">
        <v>0</v>
      </c>
      <c r="Y65" s="36">
        <v>0</v>
      </c>
      <c r="Z65" s="36">
        <v>0</v>
      </c>
      <c r="AA65" s="36">
        <v>0</v>
      </c>
      <c r="AB65" s="36">
        <v>0</v>
      </c>
      <c r="AC65" s="36">
        <v>0</v>
      </c>
      <c r="AD65" s="36">
        <v>0</v>
      </c>
      <c r="AE65" s="255"/>
      <c r="AF65" s="256"/>
      <c r="AG65" s="256"/>
    </row>
    <row r="66" spans="1:33" ht="18.75" hidden="1" customHeight="1">
      <c r="A66" s="33" t="s">
        <v>92</v>
      </c>
      <c r="B66" s="74" t="s">
        <v>93</v>
      </c>
      <c r="C66" s="35">
        <f t="shared" si="26"/>
        <v>0</v>
      </c>
      <c r="D66" s="36">
        <v>0</v>
      </c>
      <c r="E66" s="36">
        <f>D66</f>
        <v>0</v>
      </c>
      <c r="F66" s="36">
        <f t="shared" ref="F66:O66" si="28">E66</f>
        <v>0</v>
      </c>
      <c r="G66" s="36">
        <f t="shared" si="28"/>
        <v>0</v>
      </c>
      <c r="H66" s="36">
        <f t="shared" si="28"/>
        <v>0</v>
      </c>
      <c r="I66" s="36">
        <f t="shared" si="28"/>
        <v>0</v>
      </c>
      <c r="J66" s="36">
        <f t="shared" si="28"/>
        <v>0</v>
      </c>
      <c r="K66" s="36">
        <f t="shared" si="28"/>
        <v>0</v>
      </c>
      <c r="L66" s="36">
        <f t="shared" si="28"/>
        <v>0</v>
      </c>
      <c r="M66" s="36">
        <f t="shared" si="28"/>
        <v>0</v>
      </c>
      <c r="N66" s="36">
        <f t="shared" si="28"/>
        <v>0</v>
      </c>
      <c r="O66" s="36">
        <f t="shared" si="28"/>
        <v>0</v>
      </c>
      <c r="P66" s="60"/>
      <c r="Q66" s="60">
        <v>0</v>
      </c>
      <c r="R66" s="60"/>
      <c r="S66" s="84">
        <v>-1</v>
      </c>
      <c r="T66" s="40"/>
      <c r="U66" s="40">
        <f t="shared" si="3"/>
        <v>0</v>
      </c>
      <c r="V66" s="40"/>
      <c r="W66" s="61">
        <v>0</v>
      </c>
      <c r="X66" s="61">
        <v>0</v>
      </c>
      <c r="Y66" s="43">
        <f t="shared" ref="Y66:Y86" si="29">C66-V66</f>
        <v>0</v>
      </c>
      <c r="Z66" s="44"/>
      <c r="AA66" s="45">
        <f t="shared" ref="AA66:AA86" si="30">C66-U66</f>
        <v>0</v>
      </c>
      <c r="AB66" s="46"/>
      <c r="AC66" s="61">
        <v>0</v>
      </c>
      <c r="AD66" s="62" t="s">
        <v>47</v>
      </c>
      <c r="AE66" s="65"/>
    </row>
    <row r="67" spans="1:33" ht="18.75" hidden="1" customHeight="1">
      <c r="A67" s="33">
        <v>60670000</v>
      </c>
      <c r="B67" s="74" t="s">
        <v>94</v>
      </c>
      <c r="C67" s="35">
        <f t="shared" si="26"/>
        <v>0</v>
      </c>
      <c r="D67" s="36">
        <v>0</v>
      </c>
      <c r="E67" s="36">
        <v>0</v>
      </c>
      <c r="F67" s="36">
        <v>0</v>
      </c>
      <c r="G67" s="36">
        <v>0</v>
      </c>
      <c r="H67" s="36">
        <v>0</v>
      </c>
      <c r="I67" s="36">
        <v>0</v>
      </c>
      <c r="J67" s="36">
        <v>0</v>
      </c>
      <c r="K67" s="36">
        <v>0</v>
      </c>
      <c r="L67" s="36">
        <v>0</v>
      </c>
      <c r="M67" s="36">
        <v>0</v>
      </c>
      <c r="N67" s="36">
        <v>0</v>
      </c>
      <c r="O67" s="36">
        <v>0</v>
      </c>
      <c r="P67" s="60">
        <v>0</v>
      </c>
      <c r="Q67" s="60">
        <v>1200</v>
      </c>
      <c r="R67" s="60">
        <v>0</v>
      </c>
      <c r="S67" s="84">
        <v>-1</v>
      </c>
      <c r="T67" s="40">
        <v>74.69</v>
      </c>
      <c r="U67" s="40">
        <f t="shared" si="3"/>
        <v>89.627999999999986</v>
      </c>
      <c r="V67" s="40"/>
      <c r="W67" s="61">
        <v>74.69</v>
      </c>
      <c r="X67" s="61">
        <v>0</v>
      </c>
      <c r="Y67" s="43">
        <f t="shared" si="29"/>
        <v>0</v>
      </c>
      <c r="Z67" s="44"/>
      <c r="AA67" s="45">
        <f t="shared" si="30"/>
        <v>-89.627999999999986</v>
      </c>
      <c r="AB67" s="46">
        <f>(C67-W67)/W67</f>
        <v>-1</v>
      </c>
      <c r="AC67" s="61">
        <v>-74.69</v>
      </c>
      <c r="AD67" s="62" t="s">
        <v>47</v>
      </c>
      <c r="AE67" s="65"/>
    </row>
    <row r="68" spans="1:33" ht="18.75" hidden="1" customHeight="1">
      <c r="A68" s="33">
        <v>60680000</v>
      </c>
      <c r="B68" s="74" t="s">
        <v>95</v>
      </c>
      <c r="C68" s="35">
        <f t="shared" si="26"/>
        <v>0</v>
      </c>
      <c r="D68" s="36">
        <v>0</v>
      </c>
      <c r="E68" s="36">
        <v>0</v>
      </c>
      <c r="F68" s="36">
        <f t="shared" ref="F68:O68" si="31">E68</f>
        <v>0</v>
      </c>
      <c r="G68" s="36">
        <f t="shared" si="31"/>
        <v>0</v>
      </c>
      <c r="H68" s="36">
        <f t="shared" si="31"/>
        <v>0</v>
      </c>
      <c r="I68" s="36">
        <f t="shared" si="31"/>
        <v>0</v>
      </c>
      <c r="J68" s="36">
        <f t="shared" si="31"/>
        <v>0</v>
      </c>
      <c r="K68" s="36">
        <f t="shared" si="31"/>
        <v>0</v>
      </c>
      <c r="L68" s="36">
        <f t="shared" si="31"/>
        <v>0</v>
      </c>
      <c r="M68" s="36">
        <f t="shared" si="31"/>
        <v>0</v>
      </c>
      <c r="N68" s="36">
        <f t="shared" si="31"/>
        <v>0</v>
      </c>
      <c r="O68" s="36">
        <f t="shared" si="31"/>
        <v>0</v>
      </c>
      <c r="P68" s="60">
        <v>0</v>
      </c>
      <c r="Q68" s="60">
        <v>0</v>
      </c>
      <c r="R68" s="60">
        <v>20</v>
      </c>
      <c r="S68" s="84">
        <v>-1</v>
      </c>
      <c r="T68" s="40"/>
      <c r="U68" s="40">
        <f t="shared" si="3"/>
        <v>0</v>
      </c>
      <c r="V68" s="40"/>
      <c r="W68" s="61">
        <v>0</v>
      </c>
      <c r="X68" s="61">
        <v>0</v>
      </c>
      <c r="Y68" s="43">
        <f t="shared" si="29"/>
        <v>0</v>
      </c>
      <c r="Z68" s="44"/>
      <c r="AA68" s="45">
        <f t="shared" si="30"/>
        <v>0</v>
      </c>
      <c r="AB68" s="46"/>
      <c r="AC68" s="61">
        <v>0</v>
      </c>
      <c r="AD68" s="62" t="s">
        <v>47</v>
      </c>
      <c r="AE68" s="65"/>
    </row>
    <row r="69" spans="1:33" ht="18.75" hidden="1" customHeight="1">
      <c r="A69" s="33">
        <v>60690000</v>
      </c>
      <c r="B69" s="74" t="s">
        <v>96</v>
      </c>
      <c r="C69" s="35">
        <f t="shared" si="26"/>
        <v>0</v>
      </c>
      <c r="D69" s="36">
        <v>0</v>
      </c>
      <c r="E69" s="36">
        <f t="shared" ref="E69:O71" si="32">D69</f>
        <v>0</v>
      </c>
      <c r="F69" s="36">
        <f t="shared" si="32"/>
        <v>0</v>
      </c>
      <c r="G69" s="36">
        <f t="shared" si="32"/>
        <v>0</v>
      </c>
      <c r="H69" s="36">
        <f t="shared" si="32"/>
        <v>0</v>
      </c>
      <c r="I69" s="36">
        <f t="shared" si="32"/>
        <v>0</v>
      </c>
      <c r="J69" s="36">
        <f t="shared" si="32"/>
        <v>0</v>
      </c>
      <c r="K69" s="36">
        <f t="shared" si="32"/>
        <v>0</v>
      </c>
      <c r="L69" s="36">
        <f t="shared" si="32"/>
        <v>0</v>
      </c>
      <c r="M69" s="36">
        <f t="shared" si="32"/>
        <v>0</v>
      </c>
      <c r="N69" s="36">
        <f t="shared" si="32"/>
        <v>0</v>
      </c>
      <c r="O69" s="36">
        <f t="shared" si="32"/>
        <v>0</v>
      </c>
      <c r="P69" s="60">
        <v>0</v>
      </c>
      <c r="Q69" s="60">
        <v>0</v>
      </c>
      <c r="R69" s="60">
        <v>0</v>
      </c>
      <c r="S69" s="84" t="s">
        <v>46</v>
      </c>
      <c r="T69" s="40">
        <v>-0.64</v>
      </c>
      <c r="U69" s="40">
        <f t="shared" si="3"/>
        <v>-0.76800000000000002</v>
      </c>
      <c r="V69" s="40"/>
      <c r="W69" s="61">
        <v>-0.64</v>
      </c>
      <c r="X69" s="61">
        <v>0</v>
      </c>
      <c r="Y69" s="43">
        <f t="shared" si="29"/>
        <v>0</v>
      </c>
      <c r="Z69" s="44"/>
      <c r="AA69" s="45">
        <f t="shared" si="30"/>
        <v>0.76800000000000002</v>
      </c>
      <c r="AB69" s="46">
        <f>(C69-W69)/W69</f>
        <v>-1</v>
      </c>
      <c r="AC69" s="61">
        <v>0.64</v>
      </c>
      <c r="AD69" s="62" t="s">
        <v>47</v>
      </c>
      <c r="AE69" s="65"/>
    </row>
    <row r="70" spans="1:33" ht="18.75" hidden="1" customHeight="1">
      <c r="A70" s="33">
        <v>60800000</v>
      </c>
      <c r="B70" s="74" t="s">
        <v>97</v>
      </c>
      <c r="C70" s="35">
        <f t="shared" si="26"/>
        <v>0</v>
      </c>
      <c r="D70" s="36">
        <v>0</v>
      </c>
      <c r="E70" s="36">
        <f>D70</f>
        <v>0</v>
      </c>
      <c r="F70" s="36">
        <f t="shared" si="32"/>
        <v>0</v>
      </c>
      <c r="G70" s="36">
        <f t="shared" si="32"/>
        <v>0</v>
      </c>
      <c r="H70" s="36">
        <f t="shared" si="32"/>
        <v>0</v>
      </c>
      <c r="I70" s="36">
        <f t="shared" si="32"/>
        <v>0</v>
      </c>
      <c r="J70" s="36">
        <f t="shared" si="32"/>
        <v>0</v>
      </c>
      <c r="K70" s="36">
        <f t="shared" si="32"/>
        <v>0</v>
      </c>
      <c r="L70" s="36">
        <f t="shared" si="32"/>
        <v>0</v>
      </c>
      <c r="M70" s="36">
        <f t="shared" si="32"/>
        <v>0</v>
      </c>
      <c r="N70" s="36">
        <f t="shared" si="32"/>
        <v>0</v>
      </c>
      <c r="O70" s="36">
        <f t="shared" si="32"/>
        <v>0</v>
      </c>
      <c r="P70" s="60">
        <v>0</v>
      </c>
      <c r="Q70" s="60">
        <v>0</v>
      </c>
      <c r="R70" s="60">
        <v>0</v>
      </c>
      <c r="S70" s="84">
        <v>-1</v>
      </c>
      <c r="T70" s="40"/>
      <c r="U70" s="40">
        <f t="shared" si="3"/>
        <v>0</v>
      </c>
      <c r="V70" s="40"/>
      <c r="Y70" s="43">
        <f t="shared" si="29"/>
        <v>0</v>
      </c>
      <c r="Z70" s="44"/>
      <c r="AA70" s="45">
        <f t="shared" si="30"/>
        <v>0</v>
      </c>
      <c r="AB70" s="46"/>
      <c r="AE70" s="65"/>
    </row>
    <row r="71" spans="1:33" ht="18.75" hidden="1" customHeight="1">
      <c r="A71" s="33">
        <v>60840000</v>
      </c>
      <c r="B71" s="74" t="s">
        <v>98</v>
      </c>
      <c r="C71" s="35">
        <f t="shared" si="26"/>
        <v>0</v>
      </c>
      <c r="D71" s="36">
        <v>0</v>
      </c>
      <c r="E71" s="36">
        <f>D71</f>
        <v>0</v>
      </c>
      <c r="F71" s="36">
        <f t="shared" si="32"/>
        <v>0</v>
      </c>
      <c r="G71" s="36">
        <f t="shared" si="32"/>
        <v>0</v>
      </c>
      <c r="H71" s="36">
        <f t="shared" si="32"/>
        <v>0</v>
      </c>
      <c r="I71" s="36">
        <f t="shared" si="32"/>
        <v>0</v>
      </c>
      <c r="J71" s="36">
        <f t="shared" si="32"/>
        <v>0</v>
      </c>
      <c r="K71" s="36">
        <f t="shared" si="32"/>
        <v>0</v>
      </c>
      <c r="L71" s="36">
        <f t="shared" si="32"/>
        <v>0</v>
      </c>
      <c r="M71" s="36">
        <f t="shared" si="32"/>
        <v>0</v>
      </c>
      <c r="N71" s="36">
        <f t="shared" si="32"/>
        <v>0</v>
      </c>
      <c r="O71" s="36">
        <f t="shared" si="32"/>
        <v>0</v>
      </c>
      <c r="P71" s="60">
        <v>0</v>
      </c>
      <c r="Q71" s="60">
        <v>0</v>
      </c>
      <c r="R71" s="60">
        <v>0</v>
      </c>
      <c r="S71" s="84">
        <v>-1</v>
      </c>
      <c r="T71" s="40"/>
      <c r="U71" s="40">
        <f t="shared" si="3"/>
        <v>0</v>
      </c>
      <c r="V71" s="40"/>
      <c r="W71" s="61">
        <v>0</v>
      </c>
      <c r="X71" s="61">
        <v>0</v>
      </c>
      <c r="Y71" s="43">
        <f t="shared" si="29"/>
        <v>0</v>
      </c>
      <c r="Z71" s="44"/>
      <c r="AA71" s="45">
        <f t="shared" si="30"/>
        <v>0</v>
      </c>
      <c r="AB71" s="46"/>
      <c r="AC71" s="61">
        <v>0</v>
      </c>
      <c r="AD71" s="62" t="s">
        <v>47</v>
      </c>
      <c r="AE71" s="65"/>
    </row>
    <row r="72" spans="1:33" ht="18.75" customHeight="1">
      <c r="A72" s="33">
        <v>60870000</v>
      </c>
      <c r="B72" s="74" t="s">
        <v>99</v>
      </c>
      <c r="C72" s="35">
        <f t="shared" si="26"/>
        <v>9225.9600000000009</v>
      </c>
      <c r="D72" s="36">
        <v>768.83</v>
      </c>
      <c r="E72" s="36">
        <v>768.83</v>
      </c>
      <c r="F72" s="36">
        <v>768.83</v>
      </c>
      <c r="G72" s="36">
        <v>768.83</v>
      </c>
      <c r="H72" s="36">
        <v>768.83</v>
      </c>
      <c r="I72" s="36">
        <v>768.83</v>
      </c>
      <c r="J72" s="36">
        <v>768.83</v>
      </c>
      <c r="K72" s="36">
        <v>768.83</v>
      </c>
      <c r="L72" s="36">
        <v>768.83</v>
      </c>
      <c r="M72" s="36">
        <v>768.83</v>
      </c>
      <c r="N72" s="36">
        <v>768.83</v>
      </c>
      <c r="O72" s="36">
        <v>768.83</v>
      </c>
      <c r="P72" s="36">
        <v>400</v>
      </c>
      <c r="Q72" s="36">
        <v>400</v>
      </c>
      <c r="R72" s="36">
        <v>400</v>
      </c>
      <c r="S72" s="36">
        <v>400</v>
      </c>
      <c r="T72" s="36">
        <v>400</v>
      </c>
      <c r="U72" s="36">
        <v>400</v>
      </c>
      <c r="V72" s="36">
        <v>400</v>
      </c>
      <c r="W72" s="36">
        <v>400</v>
      </c>
      <c r="X72" s="36">
        <v>400</v>
      </c>
      <c r="Y72" s="36">
        <v>400</v>
      </c>
      <c r="Z72" s="36">
        <v>400</v>
      </c>
      <c r="AA72" s="36">
        <v>400</v>
      </c>
      <c r="AB72" s="36">
        <v>400</v>
      </c>
      <c r="AC72" s="36">
        <v>400</v>
      </c>
      <c r="AD72" s="36">
        <v>400</v>
      </c>
      <c r="AE72" s="65"/>
    </row>
    <row r="73" spans="1:33" ht="18.75" hidden="1" customHeight="1">
      <c r="A73" s="33">
        <v>60880000</v>
      </c>
      <c r="B73" s="74" t="s">
        <v>100</v>
      </c>
      <c r="C73" s="35">
        <f t="shared" si="26"/>
        <v>0</v>
      </c>
      <c r="D73" s="36">
        <v>0</v>
      </c>
      <c r="E73" s="36">
        <f>D73</f>
        <v>0</v>
      </c>
      <c r="F73" s="36">
        <f t="shared" ref="F73:O74" si="33">E73</f>
        <v>0</v>
      </c>
      <c r="G73" s="36">
        <f t="shared" si="33"/>
        <v>0</v>
      </c>
      <c r="H73" s="36">
        <f t="shared" si="33"/>
        <v>0</v>
      </c>
      <c r="I73" s="36">
        <f t="shared" si="33"/>
        <v>0</v>
      </c>
      <c r="J73" s="36">
        <f t="shared" si="33"/>
        <v>0</v>
      </c>
      <c r="K73" s="36">
        <f t="shared" si="33"/>
        <v>0</v>
      </c>
      <c r="L73" s="36">
        <f t="shared" si="33"/>
        <v>0</v>
      </c>
      <c r="M73" s="36">
        <f t="shared" si="33"/>
        <v>0</v>
      </c>
      <c r="N73" s="36">
        <f t="shared" si="33"/>
        <v>0</v>
      </c>
      <c r="O73" s="36">
        <f t="shared" si="33"/>
        <v>0</v>
      </c>
      <c r="P73" s="60">
        <v>0</v>
      </c>
      <c r="Q73" s="60">
        <v>0</v>
      </c>
      <c r="R73" s="60">
        <v>0</v>
      </c>
      <c r="S73" s="84" t="s">
        <v>46</v>
      </c>
      <c r="T73" s="40"/>
      <c r="U73" s="40">
        <f t="shared" si="3"/>
        <v>0</v>
      </c>
      <c r="V73" s="40"/>
      <c r="W73" s="61">
        <v>0</v>
      </c>
      <c r="X73" s="86">
        <v>0</v>
      </c>
      <c r="Y73" s="43">
        <f t="shared" si="29"/>
        <v>0</v>
      </c>
      <c r="Z73" s="44"/>
      <c r="AA73" s="45">
        <f t="shared" si="30"/>
        <v>0</v>
      </c>
      <c r="AB73" s="46"/>
      <c r="AC73" s="61">
        <v>0</v>
      </c>
      <c r="AD73" s="62" t="s">
        <v>47</v>
      </c>
      <c r="AE73" s="65"/>
    </row>
    <row r="74" spans="1:33" ht="18.75" hidden="1" customHeight="1">
      <c r="A74" s="33">
        <v>60881000</v>
      </c>
      <c r="B74" s="74" t="s">
        <v>101</v>
      </c>
      <c r="C74" s="35">
        <f t="shared" si="26"/>
        <v>0</v>
      </c>
      <c r="D74" s="36">
        <v>0</v>
      </c>
      <c r="E74" s="36">
        <f>D74</f>
        <v>0</v>
      </c>
      <c r="F74" s="36">
        <f t="shared" si="33"/>
        <v>0</v>
      </c>
      <c r="G74" s="36">
        <f t="shared" si="33"/>
        <v>0</v>
      </c>
      <c r="H74" s="36">
        <f t="shared" si="33"/>
        <v>0</v>
      </c>
      <c r="I74" s="36">
        <f t="shared" si="33"/>
        <v>0</v>
      </c>
      <c r="J74" s="36">
        <f t="shared" si="33"/>
        <v>0</v>
      </c>
      <c r="K74" s="36">
        <f t="shared" si="33"/>
        <v>0</v>
      </c>
      <c r="L74" s="36">
        <f t="shared" si="33"/>
        <v>0</v>
      </c>
      <c r="M74" s="36">
        <f t="shared" si="33"/>
        <v>0</v>
      </c>
      <c r="N74" s="36">
        <f t="shared" si="33"/>
        <v>0</v>
      </c>
      <c r="O74" s="36">
        <f t="shared" si="33"/>
        <v>0</v>
      </c>
      <c r="P74" s="60">
        <v>0</v>
      </c>
      <c r="Q74" s="60">
        <v>0</v>
      </c>
      <c r="R74" s="60">
        <v>0</v>
      </c>
      <c r="S74" s="84">
        <v>-1</v>
      </c>
      <c r="T74" s="40"/>
      <c r="U74" s="40">
        <f t="shared" si="3"/>
        <v>0</v>
      </c>
      <c r="V74" s="40"/>
      <c r="W74" s="61">
        <v>0</v>
      </c>
      <c r="X74" s="61">
        <v>0</v>
      </c>
      <c r="Y74" s="43">
        <f t="shared" si="29"/>
        <v>0</v>
      </c>
      <c r="Z74" s="44"/>
      <c r="AA74" s="45">
        <f t="shared" si="30"/>
        <v>0</v>
      </c>
      <c r="AB74" s="46"/>
      <c r="AC74" s="61">
        <v>0</v>
      </c>
      <c r="AD74" s="62" t="s">
        <v>47</v>
      </c>
      <c r="AE74" s="65"/>
    </row>
    <row r="75" spans="1:33" ht="18.75" customHeight="1">
      <c r="A75" s="33">
        <v>60930000</v>
      </c>
      <c r="B75" s="74" t="s">
        <v>102</v>
      </c>
      <c r="C75" s="35">
        <f t="shared" si="26"/>
        <v>792</v>
      </c>
      <c r="D75" s="36">
        <v>66</v>
      </c>
      <c r="E75" s="36">
        <v>66</v>
      </c>
      <c r="F75" s="36">
        <v>66</v>
      </c>
      <c r="G75" s="36">
        <v>66</v>
      </c>
      <c r="H75" s="36">
        <v>66</v>
      </c>
      <c r="I75" s="36">
        <v>66</v>
      </c>
      <c r="J75" s="36">
        <v>66</v>
      </c>
      <c r="K75" s="36">
        <v>66</v>
      </c>
      <c r="L75" s="36">
        <v>66</v>
      </c>
      <c r="M75" s="36">
        <v>66</v>
      </c>
      <c r="N75" s="36">
        <v>66</v>
      </c>
      <c r="O75" s="36">
        <v>66</v>
      </c>
      <c r="P75" s="36">
        <v>100</v>
      </c>
      <c r="Q75" s="36">
        <v>100</v>
      </c>
      <c r="R75" s="36">
        <v>100</v>
      </c>
      <c r="S75" s="36">
        <v>100</v>
      </c>
      <c r="T75" s="36">
        <v>100</v>
      </c>
      <c r="U75" s="36">
        <v>100</v>
      </c>
      <c r="V75" s="36">
        <v>100</v>
      </c>
      <c r="W75" s="36">
        <v>100</v>
      </c>
      <c r="X75" s="36">
        <v>100</v>
      </c>
      <c r="Y75" s="36">
        <v>100</v>
      </c>
      <c r="Z75" s="36">
        <v>100</v>
      </c>
      <c r="AA75" s="36">
        <v>100</v>
      </c>
      <c r="AB75" s="36">
        <v>100</v>
      </c>
      <c r="AC75" s="36">
        <v>100</v>
      </c>
      <c r="AD75" s="36">
        <v>100</v>
      </c>
      <c r="AE75" s="65"/>
    </row>
    <row r="76" spans="1:33" ht="18.75" customHeight="1">
      <c r="A76" s="33">
        <v>60950000</v>
      </c>
      <c r="B76" s="74" t="s">
        <v>103</v>
      </c>
      <c r="C76" s="35">
        <f t="shared" si="26"/>
        <v>0</v>
      </c>
      <c r="D76" s="36">
        <v>0</v>
      </c>
      <c r="E76" s="36">
        <v>0</v>
      </c>
      <c r="F76" s="36">
        <v>0</v>
      </c>
      <c r="G76" s="36">
        <v>0</v>
      </c>
      <c r="H76" s="36">
        <v>0</v>
      </c>
      <c r="I76" s="36">
        <v>0</v>
      </c>
      <c r="J76" s="36">
        <v>0</v>
      </c>
      <c r="K76" s="36">
        <v>0</v>
      </c>
      <c r="L76" s="36">
        <v>0</v>
      </c>
      <c r="M76" s="36">
        <v>0</v>
      </c>
      <c r="N76" s="36">
        <v>0</v>
      </c>
      <c r="O76" s="36">
        <v>0</v>
      </c>
      <c r="P76" s="60">
        <v>515</v>
      </c>
      <c r="Q76" s="60">
        <v>300</v>
      </c>
      <c r="R76" s="60">
        <v>50</v>
      </c>
      <c r="S76" s="84" t="s">
        <v>46</v>
      </c>
      <c r="T76" s="40">
        <v>785.82</v>
      </c>
      <c r="U76" s="40">
        <f t="shared" ref="U76:U86" si="34">T76/10*12</f>
        <v>942.98400000000015</v>
      </c>
      <c r="V76" s="40">
        <v>600</v>
      </c>
      <c r="W76" s="61">
        <v>705.07</v>
      </c>
      <c r="X76" s="61">
        <v>2100</v>
      </c>
      <c r="Y76" s="43">
        <f t="shared" si="29"/>
        <v>-600</v>
      </c>
      <c r="Z76" s="44">
        <f>(C76-X76)/X76</f>
        <v>-1</v>
      </c>
      <c r="AA76" s="45">
        <f t="shared" si="30"/>
        <v>-942.98400000000015</v>
      </c>
      <c r="AB76" s="46">
        <f>(C76-W76)/W76</f>
        <v>-1</v>
      </c>
      <c r="AC76" s="61">
        <v>1394.93</v>
      </c>
      <c r="AD76" s="61">
        <v>66.430000000000007</v>
      </c>
      <c r="AE76" s="65"/>
    </row>
    <row r="77" spans="1:33" ht="18.75" customHeight="1">
      <c r="A77" s="33">
        <v>60970000</v>
      </c>
      <c r="B77" s="74" t="s">
        <v>104</v>
      </c>
      <c r="C77" s="35">
        <f t="shared" si="26"/>
        <v>0</v>
      </c>
      <c r="D77" s="36">
        <v>0</v>
      </c>
      <c r="E77" s="36">
        <v>0</v>
      </c>
      <c r="F77" s="36">
        <v>0</v>
      </c>
      <c r="G77" s="36">
        <v>0</v>
      </c>
      <c r="H77" s="36">
        <v>0</v>
      </c>
      <c r="I77" s="36">
        <v>0</v>
      </c>
      <c r="J77" s="36">
        <v>0</v>
      </c>
      <c r="K77" s="36">
        <v>0</v>
      </c>
      <c r="L77" s="36">
        <v>0</v>
      </c>
      <c r="M77" s="36">
        <v>0</v>
      </c>
      <c r="N77" s="36">
        <v>0</v>
      </c>
      <c r="O77" s="36">
        <v>0</v>
      </c>
      <c r="P77" s="60">
        <v>0</v>
      </c>
      <c r="Q77" s="60">
        <v>0</v>
      </c>
      <c r="R77" s="60">
        <v>0</v>
      </c>
      <c r="S77" s="84">
        <v>-1</v>
      </c>
      <c r="T77" s="40">
        <v>-74.05</v>
      </c>
      <c r="U77" s="40">
        <f t="shared" si="34"/>
        <v>-88.859999999999985</v>
      </c>
      <c r="V77" s="40">
        <v>600</v>
      </c>
      <c r="W77" s="61">
        <v>1062.32</v>
      </c>
      <c r="X77" s="61">
        <v>600</v>
      </c>
      <c r="Y77" s="43">
        <f t="shared" si="29"/>
        <v>-600</v>
      </c>
      <c r="Z77" s="44">
        <f>(C77-X77)/X77</f>
        <v>-1</v>
      </c>
      <c r="AA77" s="45">
        <f t="shared" si="30"/>
        <v>88.859999999999985</v>
      </c>
      <c r="AB77" s="46">
        <f>(C77-W77)/W77</f>
        <v>-1</v>
      </c>
      <c r="AC77" s="61">
        <v>-462.32</v>
      </c>
      <c r="AD77" s="61">
        <v>-77.05</v>
      </c>
      <c r="AE77" s="65"/>
    </row>
    <row r="78" spans="1:33" ht="18.75" customHeight="1">
      <c r="A78" s="33">
        <v>61050000</v>
      </c>
      <c r="B78" s="74" t="s">
        <v>105</v>
      </c>
      <c r="C78" s="35">
        <f t="shared" si="26"/>
        <v>32832</v>
      </c>
      <c r="D78" s="36">
        <v>2736</v>
      </c>
      <c r="E78" s="36">
        <v>2736</v>
      </c>
      <c r="F78" s="36">
        <v>2736</v>
      </c>
      <c r="G78" s="36">
        <v>2736</v>
      </c>
      <c r="H78" s="36">
        <v>2736</v>
      </c>
      <c r="I78" s="36">
        <v>2736</v>
      </c>
      <c r="J78" s="36">
        <v>2736</v>
      </c>
      <c r="K78" s="36">
        <v>2736</v>
      </c>
      <c r="L78" s="36">
        <v>2736</v>
      </c>
      <c r="M78" s="36">
        <v>2736</v>
      </c>
      <c r="N78" s="36">
        <v>2736</v>
      </c>
      <c r="O78" s="36">
        <v>2736</v>
      </c>
      <c r="P78" s="60">
        <v>13443</v>
      </c>
      <c r="Q78" s="60">
        <v>15225</v>
      </c>
      <c r="R78" s="60">
        <v>8096</v>
      </c>
      <c r="S78" s="84">
        <v>-1</v>
      </c>
      <c r="T78" s="40">
        <v>21344</v>
      </c>
      <c r="U78" s="40">
        <f t="shared" si="34"/>
        <v>25612.800000000003</v>
      </c>
      <c r="V78" s="40">
        <v>27240</v>
      </c>
      <c r="W78" s="61">
        <v>26912</v>
      </c>
      <c r="X78" s="61">
        <v>27240</v>
      </c>
      <c r="Y78" s="43">
        <f t="shared" si="29"/>
        <v>5592</v>
      </c>
      <c r="Z78" s="44">
        <f>(C78-X78)/X78</f>
        <v>0.2052863436123348</v>
      </c>
      <c r="AA78" s="45">
        <f t="shared" si="30"/>
        <v>7219.1999999999971</v>
      </c>
      <c r="AB78" s="46">
        <f>(C78-W78)/W78</f>
        <v>0.21997621878715815</v>
      </c>
      <c r="AC78" s="61">
        <v>328</v>
      </c>
      <c r="AD78" s="61">
        <v>1.2</v>
      </c>
      <c r="AE78" s="87"/>
    </row>
    <row r="79" spans="1:33" ht="18.75" hidden="1" customHeight="1">
      <c r="A79" s="33">
        <v>61080000</v>
      </c>
      <c r="B79" s="74" t="s">
        <v>106</v>
      </c>
      <c r="C79" s="35">
        <f t="shared" si="26"/>
        <v>0</v>
      </c>
      <c r="D79" s="36">
        <v>0</v>
      </c>
      <c r="E79" s="36">
        <f t="shared" ref="E79:O85" si="35">D79</f>
        <v>0</v>
      </c>
      <c r="F79" s="36">
        <f t="shared" si="35"/>
        <v>0</v>
      </c>
      <c r="G79" s="36">
        <f t="shared" si="35"/>
        <v>0</v>
      </c>
      <c r="H79" s="36">
        <f t="shared" si="35"/>
        <v>0</v>
      </c>
      <c r="I79" s="36">
        <f t="shared" si="35"/>
        <v>0</v>
      </c>
      <c r="J79" s="36">
        <f t="shared" si="35"/>
        <v>0</v>
      </c>
      <c r="K79" s="36">
        <f t="shared" si="35"/>
        <v>0</v>
      </c>
      <c r="L79" s="36">
        <f t="shared" si="35"/>
        <v>0</v>
      </c>
      <c r="M79" s="36">
        <f t="shared" si="35"/>
        <v>0</v>
      </c>
      <c r="N79" s="36">
        <f t="shared" si="35"/>
        <v>0</v>
      </c>
      <c r="O79" s="36">
        <f t="shared" si="35"/>
        <v>0</v>
      </c>
      <c r="P79" s="60">
        <v>0</v>
      </c>
      <c r="Q79" s="60">
        <v>0</v>
      </c>
      <c r="R79" s="60">
        <v>0</v>
      </c>
      <c r="S79" s="84" t="s">
        <v>46</v>
      </c>
      <c r="T79" s="40"/>
      <c r="U79" s="40">
        <f t="shared" si="34"/>
        <v>0</v>
      </c>
      <c r="V79" s="40"/>
      <c r="W79" s="61">
        <v>0</v>
      </c>
      <c r="X79" s="61">
        <v>0</v>
      </c>
      <c r="Y79" s="43">
        <f t="shared" si="29"/>
        <v>0</v>
      </c>
      <c r="Z79" s="44"/>
      <c r="AA79" s="45">
        <f t="shared" si="30"/>
        <v>0</v>
      </c>
      <c r="AB79" s="46"/>
      <c r="AC79" s="61">
        <v>0</v>
      </c>
      <c r="AD79" s="62" t="s">
        <v>47</v>
      </c>
      <c r="AE79" s="65"/>
    </row>
    <row r="80" spans="1:33" ht="18.75" customHeight="1">
      <c r="A80" s="33">
        <v>61200300</v>
      </c>
      <c r="B80" s="74" t="s">
        <v>107</v>
      </c>
      <c r="C80" s="35">
        <f t="shared" si="26"/>
        <v>804</v>
      </c>
      <c r="D80" s="36">
        <v>67</v>
      </c>
      <c r="E80" s="36">
        <v>67</v>
      </c>
      <c r="F80" s="36">
        <v>67</v>
      </c>
      <c r="G80" s="36">
        <v>67</v>
      </c>
      <c r="H80" s="36">
        <v>67</v>
      </c>
      <c r="I80" s="36">
        <v>67</v>
      </c>
      <c r="J80" s="36">
        <v>67</v>
      </c>
      <c r="K80" s="36">
        <v>67</v>
      </c>
      <c r="L80" s="36">
        <v>67</v>
      </c>
      <c r="M80" s="36">
        <v>67</v>
      </c>
      <c r="N80" s="36">
        <v>67</v>
      </c>
      <c r="O80" s="36">
        <v>67</v>
      </c>
      <c r="P80" s="60">
        <v>79</v>
      </c>
      <c r="Q80" s="60">
        <v>420</v>
      </c>
      <c r="R80" s="60">
        <v>26</v>
      </c>
      <c r="S80" s="84">
        <v>-1</v>
      </c>
      <c r="T80" s="40"/>
      <c r="U80" s="40">
        <f t="shared" si="34"/>
        <v>0</v>
      </c>
      <c r="V80" s="40"/>
      <c r="W80" s="61">
        <v>6.08</v>
      </c>
      <c r="X80" s="61">
        <v>0</v>
      </c>
      <c r="Y80" s="43">
        <f t="shared" si="29"/>
        <v>804</v>
      </c>
      <c r="Z80" s="44"/>
      <c r="AA80" s="45">
        <f t="shared" si="30"/>
        <v>804</v>
      </c>
      <c r="AB80" s="46">
        <f>(C80-W80)/W80</f>
        <v>131.23684210526315</v>
      </c>
      <c r="AC80" s="61">
        <v>-6.08</v>
      </c>
      <c r="AD80" s="62" t="s">
        <v>47</v>
      </c>
      <c r="AE80" s="65"/>
    </row>
    <row r="81" spans="1:31" ht="18.75" hidden="1" customHeight="1">
      <c r="A81" s="33">
        <v>61250000</v>
      </c>
      <c r="B81" s="74" t="s">
        <v>108</v>
      </c>
      <c r="C81" s="35">
        <f t="shared" si="26"/>
        <v>0</v>
      </c>
      <c r="D81" s="36">
        <v>0</v>
      </c>
      <c r="E81" s="36">
        <f t="shared" si="35"/>
        <v>0</v>
      </c>
      <c r="F81" s="36">
        <f t="shared" si="35"/>
        <v>0</v>
      </c>
      <c r="G81" s="36">
        <f t="shared" si="35"/>
        <v>0</v>
      </c>
      <c r="H81" s="36">
        <f t="shared" si="35"/>
        <v>0</v>
      </c>
      <c r="I81" s="36">
        <f t="shared" si="35"/>
        <v>0</v>
      </c>
      <c r="J81" s="36">
        <f t="shared" si="35"/>
        <v>0</v>
      </c>
      <c r="K81" s="36">
        <f t="shared" si="35"/>
        <v>0</v>
      </c>
      <c r="L81" s="36">
        <f t="shared" si="35"/>
        <v>0</v>
      </c>
      <c r="M81" s="36">
        <f t="shared" si="35"/>
        <v>0</v>
      </c>
      <c r="N81" s="36">
        <f t="shared" si="35"/>
        <v>0</v>
      </c>
      <c r="O81" s="36">
        <f t="shared" si="35"/>
        <v>0</v>
      </c>
      <c r="P81" s="60">
        <v>0</v>
      </c>
      <c r="Q81" s="60">
        <v>0</v>
      </c>
      <c r="R81" s="60">
        <v>0</v>
      </c>
      <c r="S81" s="84" t="s">
        <v>46</v>
      </c>
      <c r="T81" s="40"/>
      <c r="U81" s="40">
        <f t="shared" si="34"/>
        <v>0</v>
      </c>
      <c r="V81" s="40"/>
      <c r="W81" s="61">
        <v>0</v>
      </c>
      <c r="X81" s="61">
        <v>0</v>
      </c>
      <c r="Y81" s="43">
        <f t="shared" si="29"/>
        <v>0</v>
      </c>
      <c r="Z81" s="44"/>
      <c r="AA81" s="45">
        <f t="shared" si="30"/>
        <v>0</v>
      </c>
      <c r="AB81" s="46"/>
      <c r="AC81" s="61">
        <v>0</v>
      </c>
      <c r="AD81" s="62" t="s">
        <v>47</v>
      </c>
      <c r="AE81" s="65"/>
    </row>
    <row r="82" spans="1:31" ht="18.75" hidden="1" customHeight="1">
      <c r="A82" s="33">
        <v>61280000</v>
      </c>
      <c r="B82" s="74" t="s">
        <v>109</v>
      </c>
      <c r="C82" s="35">
        <f t="shared" si="26"/>
        <v>0</v>
      </c>
      <c r="D82" s="36">
        <v>0</v>
      </c>
      <c r="E82" s="36">
        <f t="shared" si="35"/>
        <v>0</v>
      </c>
      <c r="F82" s="36">
        <f t="shared" si="35"/>
        <v>0</v>
      </c>
      <c r="G82" s="36">
        <f t="shared" si="35"/>
        <v>0</v>
      </c>
      <c r="H82" s="36">
        <f t="shared" si="35"/>
        <v>0</v>
      </c>
      <c r="I82" s="36">
        <f t="shared" si="35"/>
        <v>0</v>
      </c>
      <c r="J82" s="36">
        <f t="shared" si="35"/>
        <v>0</v>
      </c>
      <c r="K82" s="36">
        <f t="shared" si="35"/>
        <v>0</v>
      </c>
      <c r="L82" s="36">
        <f t="shared" si="35"/>
        <v>0</v>
      </c>
      <c r="M82" s="36">
        <f t="shared" si="35"/>
        <v>0</v>
      </c>
      <c r="N82" s="36">
        <f t="shared" si="35"/>
        <v>0</v>
      </c>
      <c r="O82" s="36">
        <f t="shared" si="35"/>
        <v>0</v>
      </c>
      <c r="P82" s="60">
        <v>104</v>
      </c>
      <c r="Q82" s="60">
        <v>0</v>
      </c>
      <c r="R82" s="60">
        <v>30</v>
      </c>
      <c r="S82" s="84">
        <v>-1</v>
      </c>
      <c r="T82" s="40"/>
      <c r="U82" s="40">
        <f t="shared" si="34"/>
        <v>0</v>
      </c>
      <c r="V82" s="40"/>
      <c r="W82" s="61">
        <v>0</v>
      </c>
      <c r="X82" s="61">
        <v>0</v>
      </c>
      <c r="Y82" s="43">
        <f t="shared" si="29"/>
        <v>0</v>
      </c>
      <c r="Z82" s="44"/>
      <c r="AA82" s="45">
        <f t="shared" si="30"/>
        <v>0</v>
      </c>
      <c r="AB82" s="46"/>
      <c r="AC82" s="61">
        <v>0</v>
      </c>
      <c r="AD82" s="62" t="s">
        <v>47</v>
      </c>
      <c r="AE82" s="65"/>
    </row>
    <row r="83" spans="1:31" ht="18.75" hidden="1" customHeight="1">
      <c r="A83" s="33">
        <v>61300200</v>
      </c>
      <c r="B83" s="74" t="s">
        <v>110</v>
      </c>
      <c r="C83" s="35">
        <f t="shared" si="26"/>
        <v>0</v>
      </c>
      <c r="D83" s="36">
        <v>0</v>
      </c>
      <c r="E83" s="36">
        <f t="shared" si="35"/>
        <v>0</v>
      </c>
      <c r="F83" s="36">
        <f t="shared" si="35"/>
        <v>0</v>
      </c>
      <c r="G83" s="36">
        <f t="shared" si="35"/>
        <v>0</v>
      </c>
      <c r="H83" s="36">
        <f t="shared" si="35"/>
        <v>0</v>
      </c>
      <c r="I83" s="36">
        <f t="shared" si="35"/>
        <v>0</v>
      </c>
      <c r="J83" s="36">
        <f t="shared" si="35"/>
        <v>0</v>
      </c>
      <c r="K83" s="36">
        <f t="shared" si="35"/>
        <v>0</v>
      </c>
      <c r="L83" s="36">
        <f t="shared" si="35"/>
        <v>0</v>
      </c>
      <c r="M83" s="36">
        <f t="shared" si="35"/>
        <v>0</v>
      </c>
      <c r="N83" s="36">
        <f t="shared" si="35"/>
        <v>0</v>
      </c>
      <c r="O83" s="36">
        <f t="shared" si="35"/>
        <v>0</v>
      </c>
      <c r="P83" s="60">
        <v>0</v>
      </c>
      <c r="Q83" s="60">
        <v>0</v>
      </c>
      <c r="R83" s="60">
        <v>0</v>
      </c>
      <c r="S83" s="84">
        <v>-1</v>
      </c>
      <c r="T83" s="40"/>
      <c r="U83" s="40">
        <f t="shared" si="34"/>
        <v>0</v>
      </c>
      <c r="V83" s="40"/>
      <c r="W83" s="61">
        <v>0</v>
      </c>
      <c r="X83" s="61">
        <v>0</v>
      </c>
      <c r="Y83" s="43">
        <f t="shared" si="29"/>
        <v>0</v>
      </c>
      <c r="Z83" s="44"/>
      <c r="AA83" s="45">
        <f t="shared" si="30"/>
        <v>0</v>
      </c>
      <c r="AB83" s="46"/>
      <c r="AC83" s="61">
        <v>0</v>
      </c>
      <c r="AD83" s="62" t="s">
        <v>47</v>
      </c>
      <c r="AE83" s="65"/>
    </row>
    <row r="84" spans="1:31" ht="18.75" hidden="1" customHeight="1">
      <c r="A84" s="33">
        <v>61400000</v>
      </c>
      <c r="B84" s="74" t="s">
        <v>111</v>
      </c>
      <c r="C84" s="35">
        <f>SUM(D84:O84)</f>
        <v>0</v>
      </c>
      <c r="D84" s="36">
        <v>0</v>
      </c>
      <c r="E84" s="36">
        <f t="shared" si="35"/>
        <v>0</v>
      </c>
      <c r="F84" s="36">
        <f t="shared" si="35"/>
        <v>0</v>
      </c>
      <c r="G84" s="36">
        <f t="shared" si="35"/>
        <v>0</v>
      </c>
      <c r="H84" s="36">
        <f t="shared" si="35"/>
        <v>0</v>
      </c>
      <c r="I84" s="36">
        <f t="shared" si="35"/>
        <v>0</v>
      </c>
      <c r="J84" s="36">
        <f t="shared" si="35"/>
        <v>0</v>
      </c>
      <c r="K84" s="36">
        <f t="shared" si="35"/>
        <v>0</v>
      </c>
      <c r="L84" s="36">
        <f t="shared" si="35"/>
        <v>0</v>
      </c>
      <c r="M84" s="36">
        <f t="shared" si="35"/>
        <v>0</v>
      </c>
      <c r="N84" s="36">
        <f t="shared" si="35"/>
        <v>0</v>
      </c>
      <c r="O84" s="36">
        <f t="shared" si="35"/>
        <v>0</v>
      </c>
      <c r="P84" s="60">
        <v>0</v>
      </c>
      <c r="Q84" s="60">
        <v>0</v>
      </c>
      <c r="R84" s="60">
        <v>0</v>
      </c>
      <c r="S84" s="84"/>
      <c r="T84" s="40"/>
      <c r="U84" s="40">
        <f t="shared" si="34"/>
        <v>0</v>
      </c>
      <c r="V84" s="40"/>
      <c r="W84" s="61">
        <v>0</v>
      </c>
      <c r="X84" s="61">
        <v>0</v>
      </c>
      <c r="Y84" s="43">
        <f t="shared" si="29"/>
        <v>0</v>
      </c>
      <c r="Z84" s="44"/>
      <c r="AA84" s="45">
        <f t="shared" si="30"/>
        <v>0</v>
      </c>
      <c r="AB84" s="46"/>
      <c r="AC84" s="61">
        <v>0</v>
      </c>
      <c r="AD84" s="62" t="s">
        <v>47</v>
      </c>
      <c r="AE84" s="65"/>
    </row>
    <row r="85" spans="1:31" ht="18.75" hidden="1" customHeight="1">
      <c r="A85" s="33" t="s">
        <v>112</v>
      </c>
      <c r="B85" s="74" t="s">
        <v>113</v>
      </c>
      <c r="C85" s="35">
        <f>SUM(D85:O85)</f>
        <v>0</v>
      </c>
      <c r="D85" s="36">
        <v>0</v>
      </c>
      <c r="E85" s="36">
        <f t="shared" si="35"/>
        <v>0</v>
      </c>
      <c r="F85" s="36">
        <f t="shared" si="35"/>
        <v>0</v>
      </c>
      <c r="G85" s="36">
        <f t="shared" si="35"/>
        <v>0</v>
      </c>
      <c r="H85" s="36">
        <f t="shared" si="35"/>
        <v>0</v>
      </c>
      <c r="I85" s="36">
        <f t="shared" si="35"/>
        <v>0</v>
      </c>
      <c r="J85" s="36">
        <f t="shared" si="35"/>
        <v>0</v>
      </c>
      <c r="K85" s="36">
        <f t="shared" si="35"/>
        <v>0</v>
      </c>
      <c r="L85" s="36">
        <f t="shared" si="35"/>
        <v>0</v>
      </c>
      <c r="M85" s="36">
        <f t="shared" si="35"/>
        <v>0</v>
      </c>
      <c r="N85" s="36">
        <f t="shared" si="35"/>
        <v>0</v>
      </c>
      <c r="O85" s="36">
        <f t="shared" si="35"/>
        <v>0</v>
      </c>
      <c r="P85" s="60"/>
      <c r="Q85" s="35">
        <v>0</v>
      </c>
      <c r="R85" s="60"/>
      <c r="S85" s="84">
        <v>-1</v>
      </c>
      <c r="T85" s="40"/>
      <c r="U85" s="40">
        <f t="shared" si="34"/>
        <v>0</v>
      </c>
      <c r="V85" s="40"/>
      <c r="W85" s="61">
        <v>0</v>
      </c>
      <c r="X85" s="61">
        <v>0</v>
      </c>
      <c r="Y85" s="43">
        <f t="shared" si="29"/>
        <v>0</v>
      </c>
      <c r="Z85" s="44"/>
      <c r="AA85" s="45">
        <f t="shared" si="30"/>
        <v>0</v>
      </c>
      <c r="AB85" s="46"/>
      <c r="AC85" s="61">
        <v>0</v>
      </c>
      <c r="AD85" s="62" t="s">
        <v>47</v>
      </c>
      <c r="AE85" s="65"/>
    </row>
    <row r="86" spans="1:31" ht="18.75" customHeight="1">
      <c r="A86" s="39">
        <v>61990000</v>
      </c>
      <c r="B86" s="26" t="s">
        <v>114</v>
      </c>
      <c r="C86" s="58">
        <f>SUM(C60:C85)</f>
        <v>84826.44</v>
      </c>
      <c r="D86" s="58">
        <f>SUM(D60:D85)</f>
        <v>6320.4699999999993</v>
      </c>
      <c r="E86" s="58">
        <f t="shared" ref="E86:O86" si="36">SUM(E60:E85)</f>
        <v>6320.4699999999993</v>
      </c>
      <c r="F86" s="58">
        <f t="shared" si="36"/>
        <v>6570.4699999999993</v>
      </c>
      <c r="G86" s="58">
        <f t="shared" si="36"/>
        <v>6320.4699999999993</v>
      </c>
      <c r="H86" s="58">
        <f t="shared" si="36"/>
        <v>6320.4699999999993</v>
      </c>
      <c r="I86" s="58">
        <f t="shared" si="36"/>
        <v>14516.269999999999</v>
      </c>
      <c r="J86" s="58">
        <f t="shared" si="36"/>
        <v>6320.4699999999993</v>
      </c>
      <c r="K86" s="58">
        <f t="shared" si="36"/>
        <v>6320.4699999999993</v>
      </c>
      <c r="L86" s="58">
        <f t="shared" si="36"/>
        <v>6570.4699999999993</v>
      </c>
      <c r="M86" s="58">
        <f t="shared" si="36"/>
        <v>6320.4699999999993</v>
      </c>
      <c r="N86" s="58">
        <f t="shared" si="36"/>
        <v>6320.4699999999993</v>
      </c>
      <c r="O86" s="58">
        <f t="shared" si="36"/>
        <v>6605.4699999999993</v>
      </c>
      <c r="P86" s="35">
        <v>0</v>
      </c>
      <c r="Q86" s="88">
        <v>58405</v>
      </c>
      <c r="R86" s="35">
        <v>0</v>
      </c>
      <c r="S86" s="50"/>
      <c r="T86" s="41">
        <f>SUM(T60:T85)</f>
        <v>25471.82</v>
      </c>
      <c r="U86" s="41">
        <f t="shared" si="34"/>
        <v>30566.183999999997</v>
      </c>
      <c r="V86" s="41">
        <f>SUM(V60:V85)</f>
        <v>32782</v>
      </c>
      <c r="W86" s="42">
        <f>SUM(W60:W85)</f>
        <v>36197.620000000003</v>
      </c>
      <c r="X86" s="42">
        <f>SUM(X60:X85)</f>
        <v>37314</v>
      </c>
      <c r="Y86" s="43">
        <f t="shared" si="29"/>
        <v>52044.44</v>
      </c>
      <c r="Z86" s="44">
        <f>(C86-X86)/X86</f>
        <v>1.2733140376266281</v>
      </c>
      <c r="AA86" s="45">
        <f t="shared" si="30"/>
        <v>54260.256000000008</v>
      </c>
      <c r="AB86" s="46">
        <f>(C86-W86)/W86</f>
        <v>1.3434258937466053</v>
      </c>
      <c r="AC86" s="42">
        <f>SUM(AC60:AC85)</f>
        <v>2158.38</v>
      </c>
      <c r="AD86" s="42">
        <f>SUM(AD60:AD85)</f>
        <v>1033.7900000000002</v>
      </c>
      <c r="AE86" s="65"/>
    </row>
    <row r="87" spans="1:31" ht="18.75" hidden="1" customHeight="1">
      <c r="A87" s="33"/>
      <c r="B87" s="34"/>
      <c r="C87" s="48"/>
      <c r="D87" s="28"/>
      <c r="E87" s="28"/>
      <c r="F87" s="28"/>
      <c r="G87" s="28"/>
      <c r="H87" s="28"/>
      <c r="I87" s="28"/>
      <c r="J87" s="28"/>
      <c r="K87" s="28"/>
      <c r="L87" s="28"/>
      <c r="M87" s="28"/>
      <c r="N87" s="28"/>
      <c r="O87" s="28"/>
      <c r="P87" s="56"/>
      <c r="Q87" s="56"/>
      <c r="R87" s="56"/>
      <c r="S87" s="59"/>
      <c r="T87" s="59"/>
      <c r="U87" s="59"/>
      <c r="V87" s="59"/>
      <c r="Y87" s="51"/>
      <c r="Z87" s="52"/>
      <c r="AA87" s="53"/>
      <c r="AB87" s="54"/>
      <c r="AE87" s="65"/>
    </row>
    <row r="88" spans="1:31" ht="18.75" hidden="1" customHeight="1">
      <c r="A88" s="33"/>
      <c r="B88" s="26" t="s">
        <v>115</v>
      </c>
      <c r="C88" s="48"/>
      <c r="D88" s="28"/>
      <c r="E88" s="28"/>
      <c r="F88" s="28"/>
      <c r="G88" s="28"/>
      <c r="H88" s="28"/>
      <c r="I88" s="28"/>
      <c r="J88" s="28"/>
      <c r="K88" s="28"/>
      <c r="L88" s="28"/>
      <c r="M88" s="28"/>
      <c r="N88" s="28"/>
      <c r="O88" s="28"/>
      <c r="P88" s="56"/>
      <c r="Q88" s="89"/>
      <c r="R88" s="56"/>
      <c r="S88" s="59"/>
      <c r="T88" s="59"/>
      <c r="U88" s="59"/>
      <c r="V88" s="59"/>
      <c r="Y88" s="51"/>
      <c r="Z88" s="52"/>
      <c r="AA88" s="53"/>
      <c r="AB88" s="54"/>
      <c r="AE88" s="65"/>
    </row>
    <row r="89" spans="1:31" ht="18.75" hidden="1" customHeight="1">
      <c r="A89" s="33">
        <v>62107000</v>
      </c>
      <c r="B89" s="90" t="s">
        <v>116</v>
      </c>
      <c r="C89" s="35">
        <f>SUM(D89:O89)</f>
        <v>0</v>
      </c>
      <c r="D89" s="36">
        <v>0</v>
      </c>
      <c r="E89" s="36">
        <f>D89</f>
        <v>0</v>
      </c>
      <c r="F89" s="36">
        <f t="shared" ref="F89:O90" si="37">E89</f>
        <v>0</v>
      </c>
      <c r="G89" s="36">
        <f t="shared" si="37"/>
        <v>0</v>
      </c>
      <c r="H89" s="36">
        <f t="shared" si="37"/>
        <v>0</v>
      </c>
      <c r="I89" s="36">
        <f t="shared" si="37"/>
        <v>0</v>
      </c>
      <c r="J89" s="36">
        <f t="shared" si="37"/>
        <v>0</v>
      </c>
      <c r="K89" s="36">
        <f t="shared" si="37"/>
        <v>0</v>
      </c>
      <c r="L89" s="36">
        <f t="shared" si="37"/>
        <v>0</v>
      </c>
      <c r="M89" s="36">
        <f t="shared" si="37"/>
        <v>0</v>
      </c>
      <c r="N89" s="36">
        <f t="shared" si="37"/>
        <v>0</v>
      </c>
      <c r="O89" s="36">
        <f t="shared" si="37"/>
        <v>0</v>
      </c>
      <c r="P89" s="60">
        <v>0</v>
      </c>
      <c r="Q89" s="60">
        <v>0</v>
      </c>
      <c r="R89" s="60">
        <v>0</v>
      </c>
      <c r="S89" s="40">
        <v>-1</v>
      </c>
      <c r="T89" s="50"/>
      <c r="U89" s="40">
        <f>T89/10*12</f>
        <v>0</v>
      </c>
      <c r="V89" s="40"/>
      <c r="W89" s="91"/>
      <c r="X89" s="91"/>
      <c r="Y89" s="43">
        <f>C89-V89</f>
        <v>0</v>
      </c>
      <c r="Z89" s="44"/>
      <c r="AA89" s="45">
        <f>C89-U89</f>
        <v>0</v>
      </c>
      <c r="AB89" s="46"/>
      <c r="AE89" s="65"/>
    </row>
    <row r="90" spans="1:31" ht="18.75" hidden="1" customHeight="1">
      <c r="A90" s="33">
        <v>62108000</v>
      </c>
      <c r="B90" s="90" t="s">
        <v>117</v>
      </c>
      <c r="C90" s="35">
        <f>SUM(D90:O90)</f>
        <v>0</v>
      </c>
      <c r="D90" s="36">
        <v>0</v>
      </c>
      <c r="E90" s="36">
        <f>D90</f>
        <v>0</v>
      </c>
      <c r="F90" s="36">
        <f t="shared" si="37"/>
        <v>0</v>
      </c>
      <c r="G90" s="36">
        <f t="shared" si="37"/>
        <v>0</v>
      </c>
      <c r="H90" s="36">
        <f t="shared" si="37"/>
        <v>0</v>
      </c>
      <c r="I90" s="36">
        <f t="shared" si="37"/>
        <v>0</v>
      </c>
      <c r="J90" s="36">
        <f t="shared" si="37"/>
        <v>0</v>
      </c>
      <c r="K90" s="36">
        <f t="shared" si="37"/>
        <v>0</v>
      </c>
      <c r="L90" s="36">
        <f t="shared" si="37"/>
        <v>0</v>
      </c>
      <c r="M90" s="36">
        <f t="shared" si="37"/>
        <v>0</v>
      </c>
      <c r="N90" s="36">
        <f t="shared" si="37"/>
        <v>0</v>
      </c>
      <c r="O90" s="36">
        <f t="shared" si="37"/>
        <v>0</v>
      </c>
      <c r="P90" s="60">
        <v>0</v>
      </c>
      <c r="Q90" s="35">
        <v>0</v>
      </c>
      <c r="R90" s="60">
        <v>0</v>
      </c>
      <c r="S90" s="40" t="s">
        <v>46</v>
      </c>
      <c r="T90" s="50"/>
      <c r="U90" s="40">
        <f>T90/10*12</f>
        <v>0</v>
      </c>
      <c r="V90" s="40"/>
      <c r="W90" s="91"/>
      <c r="X90" s="91"/>
      <c r="Y90" s="43">
        <f>C90-V90</f>
        <v>0</v>
      </c>
      <c r="Z90" s="44"/>
      <c r="AA90" s="45">
        <f>C90-U90</f>
        <v>0</v>
      </c>
      <c r="AB90" s="46"/>
      <c r="AE90" s="65"/>
    </row>
    <row r="91" spans="1:31" ht="18.75" hidden="1" customHeight="1">
      <c r="A91" s="39">
        <v>62990000</v>
      </c>
      <c r="B91" s="26" t="s">
        <v>118</v>
      </c>
      <c r="C91" s="35">
        <f>SUM(C89:C90)</f>
        <v>0</v>
      </c>
      <c r="D91" s="35">
        <f t="shared" ref="D91:O91" si="38">SUM(D89:D90)</f>
        <v>0</v>
      </c>
      <c r="E91" s="35">
        <f t="shared" si="38"/>
        <v>0</v>
      </c>
      <c r="F91" s="35">
        <f t="shared" si="38"/>
        <v>0</v>
      </c>
      <c r="G91" s="35">
        <f t="shared" si="38"/>
        <v>0</v>
      </c>
      <c r="H91" s="35">
        <f t="shared" si="38"/>
        <v>0</v>
      </c>
      <c r="I91" s="35">
        <f t="shared" si="38"/>
        <v>0</v>
      </c>
      <c r="J91" s="35">
        <f t="shared" si="38"/>
        <v>0</v>
      </c>
      <c r="K91" s="35">
        <f t="shared" si="38"/>
        <v>0</v>
      </c>
      <c r="L91" s="35">
        <f t="shared" si="38"/>
        <v>0</v>
      </c>
      <c r="M91" s="35">
        <f t="shared" si="38"/>
        <v>0</v>
      </c>
      <c r="N91" s="35">
        <f t="shared" si="38"/>
        <v>0</v>
      </c>
      <c r="O91" s="35">
        <f t="shared" si="38"/>
        <v>0</v>
      </c>
      <c r="P91" s="35">
        <v>0</v>
      </c>
      <c r="Q91" s="88">
        <v>0</v>
      </c>
      <c r="R91" s="35">
        <v>0</v>
      </c>
      <c r="S91" s="40" t="s">
        <v>46</v>
      </c>
      <c r="T91" s="50"/>
      <c r="U91" s="40">
        <f>T91/10*12</f>
        <v>0</v>
      </c>
      <c r="V91" s="40"/>
      <c r="W91" s="91"/>
      <c r="X91" s="91"/>
      <c r="Y91" s="43">
        <f>C91-V91</f>
        <v>0</v>
      </c>
      <c r="Z91" s="44"/>
      <c r="AA91" s="45">
        <f>C91-U91</f>
        <v>0</v>
      </c>
      <c r="AB91" s="46"/>
      <c r="AE91" s="65"/>
    </row>
    <row r="92" spans="1:31" ht="18.75" hidden="1" customHeight="1">
      <c r="A92" s="33"/>
      <c r="B92" s="34"/>
      <c r="C92" s="48"/>
      <c r="D92" s="28"/>
      <c r="E92" s="28"/>
      <c r="F92" s="28"/>
      <c r="G92" s="28"/>
      <c r="H92" s="28"/>
      <c r="I92" s="28"/>
      <c r="J92" s="28"/>
      <c r="K92" s="28"/>
      <c r="L92" s="28"/>
      <c r="M92" s="28"/>
      <c r="N92" s="28"/>
      <c r="O92" s="28"/>
      <c r="P92" s="56"/>
      <c r="Q92" s="56"/>
      <c r="R92" s="56"/>
      <c r="S92" s="59"/>
      <c r="T92" s="59"/>
      <c r="U92" s="59"/>
      <c r="V92" s="59"/>
      <c r="Y92" s="51"/>
      <c r="Z92" s="52"/>
      <c r="AA92" s="53"/>
      <c r="AB92" s="54"/>
      <c r="AE92" s="65"/>
    </row>
    <row r="93" spans="1:31" ht="18.75" customHeight="1">
      <c r="A93" s="33"/>
      <c r="B93" s="26" t="s">
        <v>119</v>
      </c>
      <c r="C93" s="48"/>
      <c r="D93" s="28"/>
      <c r="E93" s="28"/>
      <c r="F93" s="28"/>
      <c r="G93" s="28"/>
      <c r="H93" s="28"/>
      <c r="I93" s="28"/>
      <c r="J93" s="28"/>
      <c r="K93" s="28"/>
      <c r="L93" s="28"/>
      <c r="M93" s="28"/>
      <c r="N93" s="28"/>
      <c r="O93" s="28"/>
      <c r="P93" s="56"/>
      <c r="Q93" s="89"/>
      <c r="R93" s="56"/>
      <c r="S93" s="59"/>
      <c r="T93" s="59"/>
      <c r="U93" s="59"/>
      <c r="V93" s="59"/>
      <c r="Y93" s="51"/>
      <c r="Z93" s="52"/>
      <c r="AA93" s="53"/>
      <c r="AB93" s="54"/>
      <c r="AE93" s="65"/>
    </row>
    <row r="94" spans="1:31" ht="18.75" customHeight="1">
      <c r="A94" s="33">
        <v>63100000</v>
      </c>
      <c r="B94" s="34" t="s">
        <v>120</v>
      </c>
      <c r="C94" s="35">
        <f t="shared" ref="C94:C99" si="39">SUM(D94:O94)</f>
        <v>161235.36000000002</v>
      </c>
      <c r="D94" s="36">
        <v>13436.28</v>
      </c>
      <c r="E94" s="36">
        <v>13436.28</v>
      </c>
      <c r="F94" s="36">
        <v>13436.28</v>
      </c>
      <c r="G94" s="36">
        <v>13436.28</v>
      </c>
      <c r="H94" s="36">
        <v>13436.28</v>
      </c>
      <c r="I94" s="36">
        <v>13436.28</v>
      </c>
      <c r="J94" s="36">
        <v>13436.28</v>
      </c>
      <c r="K94" s="36">
        <v>13436.28</v>
      </c>
      <c r="L94" s="36">
        <v>13436.28</v>
      </c>
      <c r="M94" s="36">
        <v>13436.28</v>
      </c>
      <c r="N94" s="36">
        <v>13436.28</v>
      </c>
      <c r="O94" s="36">
        <v>13436.28</v>
      </c>
      <c r="P94" s="36">
        <v>10394</v>
      </c>
      <c r="Q94" s="36">
        <v>10394</v>
      </c>
      <c r="R94" s="36">
        <v>10394</v>
      </c>
      <c r="S94" s="36">
        <v>10394</v>
      </c>
      <c r="T94" s="36">
        <v>10394</v>
      </c>
      <c r="U94" s="36">
        <v>10394</v>
      </c>
      <c r="V94" s="36">
        <v>10394</v>
      </c>
      <c r="W94" s="36">
        <v>10394</v>
      </c>
      <c r="X94" s="36">
        <v>10394</v>
      </c>
      <c r="Y94" s="36">
        <v>10394</v>
      </c>
      <c r="Z94" s="36">
        <v>10394</v>
      </c>
      <c r="AA94" s="36">
        <v>10394</v>
      </c>
      <c r="AB94" s="36">
        <v>10394</v>
      </c>
      <c r="AC94" s="36">
        <v>10394</v>
      </c>
      <c r="AD94" s="36">
        <v>10394</v>
      </c>
      <c r="AE94" s="65"/>
    </row>
    <row r="95" spans="1:31" ht="18.75" customHeight="1" thickBot="1">
      <c r="A95" s="33">
        <v>63120000</v>
      </c>
      <c r="B95" s="34" t="s">
        <v>121</v>
      </c>
      <c r="C95" s="35">
        <f t="shared" si="39"/>
        <v>35149.68</v>
      </c>
      <c r="D95" s="36">
        <v>2929.14</v>
      </c>
      <c r="E95" s="36">
        <v>2929.14</v>
      </c>
      <c r="F95" s="36">
        <v>2929.14</v>
      </c>
      <c r="G95" s="36">
        <v>2929.14</v>
      </c>
      <c r="H95" s="36">
        <v>2929.14</v>
      </c>
      <c r="I95" s="36">
        <v>2929.14</v>
      </c>
      <c r="J95" s="36">
        <v>2929.14</v>
      </c>
      <c r="K95" s="36">
        <v>2929.14</v>
      </c>
      <c r="L95" s="36">
        <v>2929.14</v>
      </c>
      <c r="M95" s="36">
        <v>2929.14</v>
      </c>
      <c r="N95" s="36">
        <v>2929.14</v>
      </c>
      <c r="O95" s="36">
        <v>2929.14</v>
      </c>
      <c r="P95" s="36">
        <f t="shared" ref="P95:AD95" si="40">1070*1.07</f>
        <v>1144.9000000000001</v>
      </c>
      <c r="Q95" s="36">
        <f t="shared" si="40"/>
        <v>1144.9000000000001</v>
      </c>
      <c r="R95" s="36">
        <f t="shared" si="40"/>
        <v>1144.9000000000001</v>
      </c>
      <c r="S95" s="36">
        <f t="shared" si="40"/>
        <v>1144.9000000000001</v>
      </c>
      <c r="T95" s="36">
        <f t="shared" si="40"/>
        <v>1144.9000000000001</v>
      </c>
      <c r="U95" s="36">
        <f t="shared" si="40"/>
        <v>1144.9000000000001</v>
      </c>
      <c r="V95" s="36">
        <f t="shared" si="40"/>
        <v>1144.9000000000001</v>
      </c>
      <c r="W95" s="36">
        <f t="shared" si="40"/>
        <v>1144.9000000000001</v>
      </c>
      <c r="X95" s="36">
        <f t="shared" si="40"/>
        <v>1144.9000000000001</v>
      </c>
      <c r="Y95" s="36">
        <f t="shared" si="40"/>
        <v>1144.9000000000001</v>
      </c>
      <c r="Z95" s="36">
        <f t="shared" si="40"/>
        <v>1144.9000000000001</v>
      </c>
      <c r="AA95" s="36">
        <f t="shared" si="40"/>
        <v>1144.9000000000001</v>
      </c>
      <c r="AB95" s="36">
        <f t="shared" si="40"/>
        <v>1144.9000000000001</v>
      </c>
      <c r="AC95" s="36">
        <f t="shared" si="40"/>
        <v>1144.9000000000001</v>
      </c>
      <c r="AD95" s="36">
        <f t="shared" si="40"/>
        <v>1144.9000000000001</v>
      </c>
      <c r="AE95" s="65"/>
    </row>
    <row r="96" spans="1:31" ht="18.75" hidden="1" customHeight="1">
      <c r="A96" s="33">
        <v>63140000</v>
      </c>
      <c r="B96" s="34" t="s">
        <v>122</v>
      </c>
      <c r="C96" s="35">
        <f t="shared" si="39"/>
        <v>0</v>
      </c>
      <c r="D96" s="36"/>
      <c r="E96" s="36"/>
      <c r="F96" s="36"/>
      <c r="G96" s="36"/>
      <c r="H96" s="36"/>
      <c r="I96" s="36"/>
      <c r="J96" s="36"/>
      <c r="K96" s="36"/>
      <c r="L96" s="36"/>
      <c r="M96" s="36"/>
      <c r="N96" s="36"/>
      <c r="O96" s="36"/>
      <c r="P96" s="60">
        <v>0</v>
      </c>
      <c r="Q96" s="60">
        <v>0</v>
      </c>
      <c r="R96" s="60">
        <v>0</v>
      </c>
      <c r="S96" s="40" t="s">
        <v>46</v>
      </c>
      <c r="T96" s="40"/>
      <c r="U96" s="40">
        <f t="shared" ref="U96:U101" si="41">T96/10*12</f>
        <v>0</v>
      </c>
      <c r="V96" s="40"/>
      <c r="W96" s="61">
        <v>0</v>
      </c>
      <c r="X96" s="61">
        <v>0</v>
      </c>
      <c r="Y96" s="43">
        <f t="shared" ref="Y96:Y101" si="42">C96-V96</f>
        <v>0</v>
      </c>
      <c r="Z96" s="44"/>
      <c r="AA96" s="45">
        <f t="shared" ref="AA96:AA101" si="43">C96-U96</f>
        <v>0</v>
      </c>
      <c r="AB96" s="46"/>
      <c r="AC96" s="61">
        <v>0</v>
      </c>
      <c r="AD96" s="62" t="s">
        <v>47</v>
      </c>
      <c r="AE96" s="65"/>
    </row>
    <row r="97" spans="1:31" ht="18.75" hidden="1" customHeight="1">
      <c r="A97" s="33">
        <v>63200000</v>
      </c>
      <c r="B97" s="34" t="s">
        <v>123</v>
      </c>
      <c r="C97" s="35">
        <f t="shared" si="39"/>
        <v>0</v>
      </c>
      <c r="D97" s="36"/>
      <c r="E97" s="36"/>
      <c r="F97" s="36"/>
      <c r="G97" s="36"/>
      <c r="H97" s="36"/>
      <c r="I97" s="36"/>
      <c r="J97" s="36"/>
      <c r="K97" s="36"/>
      <c r="L97" s="36"/>
      <c r="M97" s="36"/>
      <c r="N97" s="36"/>
      <c r="O97" s="36"/>
      <c r="P97" s="60">
        <v>-7</v>
      </c>
      <c r="Q97" s="60">
        <v>0</v>
      </c>
      <c r="R97" s="60">
        <v>278</v>
      </c>
      <c r="S97" s="40">
        <v>-1</v>
      </c>
      <c r="T97" s="40">
        <v>4903.0200000000004</v>
      </c>
      <c r="U97" s="40">
        <f t="shared" si="41"/>
        <v>5883.6239999999998</v>
      </c>
      <c r="V97" s="40"/>
      <c r="W97" s="61">
        <v>3751.52</v>
      </c>
      <c r="X97" s="61">
        <v>0</v>
      </c>
      <c r="Y97" s="43">
        <f t="shared" si="42"/>
        <v>0</v>
      </c>
      <c r="Z97" s="44"/>
      <c r="AA97" s="45">
        <f t="shared" si="43"/>
        <v>-5883.6239999999998</v>
      </c>
      <c r="AB97" s="46">
        <f>(C97-W97)/W97</f>
        <v>-1</v>
      </c>
      <c r="AC97" s="61">
        <v>-3751.52</v>
      </c>
      <c r="AD97" s="62" t="s">
        <v>47</v>
      </c>
      <c r="AE97" s="65"/>
    </row>
    <row r="98" spans="1:31" ht="18.75" hidden="1" customHeight="1">
      <c r="A98" s="33">
        <v>63210000</v>
      </c>
      <c r="B98" s="34" t="s">
        <v>124</v>
      </c>
      <c r="C98" s="35">
        <f t="shared" si="39"/>
        <v>0</v>
      </c>
      <c r="D98" s="36"/>
      <c r="E98" s="36"/>
      <c r="F98" s="36"/>
      <c r="G98" s="36"/>
      <c r="H98" s="36"/>
      <c r="I98" s="36"/>
      <c r="J98" s="36"/>
      <c r="K98" s="36"/>
      <c r="L98" s="36"/>
      <c r="M98" s="36"/>
      <c r="N98" s="36"/>
      <c r="O98" s="36"/>
      <c r="P98" s="60">
        <v>0</v>
      </c>
      <c r="Q98" s="60">
        <v>0</v>
      </c>
      <c r="R98" s="60">
        <v>0</v>
      </c>
      <c r="S98" s="40">
        <v>-1</v>
      </c>
      <c r="T98" s="40"/>
      <c r="U98" s="40">
        <f t="shared" si="41"/>
        <v>0</v>
      </c>
      <c r="V98" s="40"/>
      <c r="W98" s="61">
        <v>0</v>
      </c>
      <c r="X98" s="61">
        <v>0</v>
      </c>
      <c r="Y98" s="43">
        <f t="shared" si="42"/>
        <v>0</v>
      </c>
      <c r="Z98" s="44"/>
      <c r="AA98" s="45">
        <f t="shared" si="43"/>
        <v>0</v>
      </c>
      <c r="AB98" s="46"/>
      <c r="AC98" s="61">
        <v>0</v>
      </c>
      <c r="AD98" s="62" t="s">
        <v>47</v>
      </c>
      <c r="AE98" s="65"/>
    </row>
    <row r="99" spans="1:31" ht="18.75" hidden="1" customHeight="1">
      <c r="A99" s="33">
        <v>63250000</v>
      </c>
      <c r="B99" s="34" t="s">
        <v>125</v>
      </c>
      <c r="C99" s="35">
        <f t="shared" si="39"/>
        <v>0</v>
      </c>
      <c r="D99" s="36"/>
      <c r="E99" s="36"/>
      <c r="F99" s="36"/>
      <c r="G99" s="36"/>
      <c r="H99" s="36"/>
      <c r="I99" s="36"/>
      <c r="J99" s="36"/>
      <c r="K99" s="36"/>
      <c r="L99" s="36"/>
      <c r="M99" s="36"/>
      <c r="N99" s="36"/>
      <c r="O99" s="36"/>
      <c r="P99" s="60">
        <v>107</v>
      </c>
      <c r="Q99" s="60">
        <v>0</v>
      </c>
      <c r="R99" s="60">
        <v>160</v>
      </c>
      <c r="S99" s="40" t="s">
        <v>46</v>
      </c>
      <c r="T99" s="40"/>
      <c r="U99" s="40">
        <f t="shared" si="41"/>
        <v>0</v>
      </c>
      <c r="V99" s="40"/>
      <c r="W99" s="61">
        <v>0</v>
      </c>
      <c r="X99" s="61">
        <v>0</v>
      </c>
      <c r="Y99" s="43">
        <f t="shared" si="42"/>
        <v>0</v>
      </c>
      <c r="Z99" s="44"/>
      <c r="AA99" s="45">
        <f t="shared" si="43"/>
        <v>0</v>
      </c>
      <c r="AB99" s="46"/>
      <c r="AC99" s="61">
        <v>0</v>
      </c>
      <c r="AD99" s="62" t="s">
        <v>47</v>
      </c>
      <c r="AE99" s="65"/>
    </row>
    <row r="100" spans="1:31" ht="18.75" hidden="1" customHeight="1">
      <c r="A100" s="33">
        <v>63600000</v>
      </c>
      <c r="B100" s="34" t="s">
        <v>126</v>
      </c>
      <c r="C100" s="35">
        <f>SUM(D100:O100)</f>
        <v>0</v>
      </c>
      <c r="D100" s="36"/>
      <c r="E100" s="36"/>
      <c r="F100" s="36"/>
      <c r="G100" s="36"/>
      <c r="H100" s="36"/>
      <c r="I100" s="36"/>
      <c r="J100" s="36"/>
      <c r="K100" s="36"/>
      <c r="L100" s="36"/>
      <c r="M100" s="36"/>
      <c r="N100" s="36"/>
      <c r="O100" s="36"/>
      <c r="P100" s="60">
        <v>0</v>
      </c>
      <c r="Q100" s="35">
        <v>0</v>
      </c>
      <c r="R100" s="60">
        <v>0</v>
      </c>
      <c r="S100" s="40">
        <v>-1</v>
      </c>
      <c r="T100" s="40"/>
      <c r="U100" s="40">
        <f t="shared" si="41"/>
        <v>0</v>
      </c>
      <c r="V100" s="40"/>
      <c r="W100" s="61">
        <v>58.48</v>
      </c>
      <c r="X100" s="61">
        <v>0</v>
      </c>
      <c r="Y100" s="43">
        <f t="shared" si="42"/>
        <v>0</v>
      </c>
      <c r="Z100" s="44"/>
      <c r="AA100" s="45">
        <f t="shared" si="43"/>
        <v>0</v>
      </c>
      <c r="AB100" s="46">
        <f>(C100-W100)/W100</f>
        <v>-1</v>
      </c>
      <c r="AC100" s="61">
        <v>-58.48</v>
      </c>
      <c r="AD100" s="62" t="s">
        <v>47</v>
      </c>
      <c r="AE100" s="65"/>
    </row>
    <row r="101" spans="1:31" ht="18.75" customHeight="1">
      <c r="A101" s="39">
        <v>63990000</v>
      </c>
      <c r="B101" s="26" t="s">
        <v>127</v>
      </c>
      <c r="C101" s="58">
        <f>SUM(C94:C100)</f>
        <v>196385.04</v>
      </c>
      <c r="D101" s="58">
        <f t="shared" ref="D101:O101" si="44">SUM(D94:D100)</f>
        <v>16365.42</v>
      </c>
      <c r="E101" s="58">
        <f t="shared" si="44"/>
        <v>16365.42</v>
      </c>
      <c r="F101" s="58">
        <f t="shared" si="44"/>
        <v>16365.42</v>
      </c>
      <c r="G101" s="58">
        <f t="shared" si="44"/>
        <v>16365.42</v>
      </c>
      <c r="H101" s="58">
        <f t="shared" si="44"/>
        <v>16365.42</v>
      </c>
      <c r="I101" s="58">
        <f t="shared" si="44"/>
        <v>16365.42</v>
      </c>
      <c r="J101" s="58">
        <f t="shared" si="44"/>
        <v>16365.42</v>
      </c>
      <c r="K101" s="58">
        <f t="shared" si="44"/>
        <v>16365.42</v>
      </c>
      <c r="L101" s="58">
        <f t="shared" si="44"/>
        <v>16365.42</v>
      </c>
      <c r="M101" s="58">
        <f t="shared" si="44"/>
        <v>16365.42</v>
      </c>
      <c r="N101" s="58">
        <f t="shared" si="44"/>
        <v>16365.42</v>
      </c>
      <c r="O101" s="58">
        <f t="shared" si="44"/>
        <v>16365.42</v>
      </c>
      <c r="P101" s="35">
        <v>40402</v>
      </c>
      <c r="Q101" s="88">
        <v>27875</v>
      </c>
      <c r="R101" s="35">
        <v>22584</v>
      </c>
      <c r="S101" s="40" t="s">
        <v>46</v>
      </c>
      <c r="T101" s="41">
        <f>SUM(T94:T100)</f>
        <v>16441.919999999998</v>
      </c>
      <c r="U101" s="41">
        <f t="shared" si="41"/>
        <v>19730.303999999996</v>
      </c>
      <c r="V101" s="41">
        <f>SUM(V94:V100)</f>
        <v>11538.9</v>
      </c>
      <c r="W101" s="83">
        <v>50187.99</v>
      </c>
      <c r="X101" s="83">
        <v>11604</v>
      </c>
      <c r="Y101" s="43">
        <f t="shared" si="42"/>
        <v>184846.14</v>
      </c>
      <c r="Z101" s="44">
        <f>(C101-X101)/X101</f>
        <v>15.923908996897623</v>
      </c>
      <c r="AA101" s="45">
        <f t="shared" si="43"/>
        <v>176654.736</v>
      </c>
      <c r="AB101" s="46">
        <f>(C101-W101)/W101</f>
        <v>2.9129887449168619</v>
      </c>
      <c r="AC101" s="83">
        <v>-38583.99</v>
      </c>
      <c r="AD101" s="83">
        <v>-332.51</v>
      </c>
      <c r="AE101" s="65"/>
    </row>
    <row r="102" spans="1:31" ht="18.75" customHeight="1">
      <c r="A102" s="33"/>
      <c r="B102" s="34"/>
      <c r="C102" s="48"/>
      <c r="D102" s="28"/>
      <c r="E102" s="28"/>
      <c r="F102" s="28"/>
      <c r="G102" s="28"/>
      <c r="H102" s="28"/>
      <c r="I102" s="28"/>
      <c r="J102" s="28"/>
      <c r="K102" s="28"/>
      <c r="L102" s="28"/>
      <c r="M102" s="28"/>
      <c r="N102" s="28"/>
      <c r="O102" s="28"/>
      <c r="P102" s="56"/>
      <c r="Q102" s="56"/>
      <c r="R102" s="56"/>
      <c r="S102" s="59"/>
      <c r="T102" s="59"/>
      <c r="U102" s="59"/>
      <c r="V102" s="59"/>
      <c r="Y102" s="51"/>
      <c r="Z102" s="52"/>
      <c r="AA102" s="53"/>
      <c r="AB102" s="54"/>
      <c r="AE102" s="65"/>
    </row>
    <row r="103" spans="1:31" ht="18.75" hidden="1" customHeight="1">
      <c r="A103" s="33"/>
      <c r="B103" s="26" t="s">
        <v>128</v>
      </c>
      <c r="C103" s="48"/>
      <c r="D103" s="28"/>
      <c r="E103" s="28"/>
      <c r="F103" s="28"/>
      <c r="G103" s="28"/>
      <c r="H103" s="28"/>
      <c r="I103" s="28"/>
      <c r="J103" s="28"/>
      <c r="K103" s="28"/>
      <c r="L103" s="28"/>
      <c r="M103" s="28"/>
      <c r="N103" s="28"/>
      <c r="O103" s="28"/>
      <c r="P103" s="56"/>
      <c r="Q103" s="29"/>
      <c r="R103" s="56"/>
      <c r="S103" s="59"/>
      <c r="T103" s="59"/>
      <c r="U103" s="59"/>
      <c r="V103" s="59"/>
      <c r="Y103" s="51"/>
      <c r="Z103" s="52"/>
      <c r="AA103" s="53"/>
      <c r="AB103" s="54"/>
      <c r="AE103" s="65"/>
    </row>
    <row r="104" spans="1:31" ht="18.75" customHeight="1">
      <c r="A104" s="33"/>
      <c r="B104" s="26" t="s">
        <v>129</v>
      </c>
      <c r="C104" s="48"/>
      <c r="D104" s="28"/>
      <c r="E104" s="28"/>
      <c r="F104" s="28"/>
      <c r="G104" s="28"/>
      <c r="H104" s="28"/>
      <c r="I104" s="28"/>
      <c r="J104" s="28"/>
      <c r="K104" s="28"/>
      <c r="L104" s="28"/>
      <c r="M104" s="28"/>
      <c r="N104" s="28"/>
      <c r="O104" s="28"/>
      <c r="P104" s="29"/>
      <c r="Q104" s="60"/>
      <c r="R104" s="29"/>
      <c r="S104" s="19"/>
      <c r="T104" s="19"/>
      <c r="U104" s="19"/>
      <c r="V104" s="19"/>
      <c r="Y104" s="51"/>
      <c r="Z104" s="52"/>
      <c r="AA104" s="53"/>
      <c r="AB104" s="54"/>
      <c r="AE104" s="65"/>
    </row>
    <row r="105" spans="1:31" ht="18.75" hidden="1" customHeight="1">
      <c r="A105" s="33">
        <v>64202000</v>
      </c>
      <c r="B105" s="34" t="s">
        <v>130</v>
      </c>
      <c r="C105" s="35">
        <f t="shared" ref="C105:C112" si="45">SUM(D105:O105)</f>
        <v>0</v>
      </c>
      <c r="D105" s="36">
        <v>0</v>
      </c>
      <c r="E105" s="36">
        <f t="shared" ref="E105:O109" si="46">D105</f>
        <v>0</v>
      </c>
      <c r="F105" s="36">
        <f t="shared" si="46"/>
        <v>0</v>
      </c>
      <c r="G105" s="36">
        <f t="shared" si="46"/>
        <v>0</v>
      </c>
      <c r="H105" s="36">
        <f t="shared" si="46"/>
        <v>0</v>
      </c>
      <c r="I105" s="36">
        <f t="shared" si="46"/>
        <v>0</v>
      </c>
      <c r="J105" s="36">
        <f t="shared" si="46"/>
        <v>0</v>
      </c>
      <c r="K105" s="36">
        <f t="shared" si="46"/>
        <v>0</v>
      </c>
      <c r="L105" s="36">
        <f t="shared" si="46"/>
        <v>0</v>
      </c>
      <c r="M105" s="36">
        <f t="shared" si="46"/>
        <v>0</v>
      </c>
      <c r="N105" s="36">
        <f t="shared" si="46"/>
        <v>0</v>
      </c>
      <c r="O105" s="36">
        <f t="shared" si="46"/>
        <v>0</v>
      </c>
      <c r="P105" s="60">
        <v>0</v>
      </c>
      <c r="Q105" s="60">
        <v>240</v>
      </c>
      <c r="R105" s="60">
        <v>0</v>
      </c>
      <c r="S105" s="40" t="s">
        <v>46</v>
      </c>
      <c r="T105" s="40"/>
      <c r="U105" s="40">
        <f t="shared" ref="U105:U114" si="47">T105/10*12</f>
        <v>0</v>
      </c>
      <c r="V105" s="40"/>
      <c r="W105" s="61">
        <v>0</v>
      </c>
      <c r="X105" s="61">
        <v>0</v>
      </c>
      <c r="Y105" s="43">
        <f t="shared" ref="Y105:Y114" si="48">C105-V105</f>
        <v>0</v>
      </c>
      <c r="Z105" s="44"/>
      <c r="AA105" s="45">
        <f t="shared" ref="AA105:AA114" si="49">C105-U105</f>
        <v>0</v>
      </c>
      <c r="AB105" s="46"/>
      <c r="AC105" s="61">
        <v>0</v>
      </c>
      <c r="AD105" s="62" t="s">
        <v>47</v>
      </c>
      <c r="AE105" s="65"/>
    </row>
    <row r="106" spans="1:31" ht="18.75" hidden="1" customHeight="1">
      <c r="A106" s="33">
        <v>64202500</v>
      </c>
      <c r="B106" s="34" t="s">
        <v>131</v>
      </c>
      <c r="C106" s="35">
        <f t="shared" si="45"/>
        <v>0</v>
      </c>
      <c r="D106" s="36">
        <v>0</v>
      </c>
      <c r="E106" s="36">
        <f t="shared" si="46"/>
        <v>0</v>
      </c>
      <c r="F106" s="36">
        <f t="shared" si="46"/>
        <v>0</v>
      </c>
      <c r="G106" s="36">
        <f t="shared" si="46"/>
        <v>0</v>
      </c>
      <c r="H106" s="36">
        <f t="shared" si="46"/>
        <v>0</v>
      </c>
      <c r="I106" s="36">
        <f t="shared" si="46"/>
        <v>0</v>
      </c>
      <c r="J106" s="36">
        <f t="shared" si="46"/>
        <v>0</v>
      </c>
      <c r="K106" s="36">
        <f t="shared" si="46"/>
        <v>0</v>
      </c>
      <c r="L106" s="36">
        <f t="shared" si="46"/>
        <v>0</v>
      </c>
      <c r="M106" s="36">
        <f t="shared" si="46"/>
        <v>0</v>
      </c>
      <c r="N106" s="36">
        <f t="shared" si="46"/>
        <v>0</v>
      </c>
      <c r="O106" s="36">
        <f t="shared" si="46"/>
        <v>0</v>
      </c>
      <c r="P106" s="60">
        <v>0</v>
      </c>
      <c r="Q106" s="60">
        <v>240</v>
      </c>
      <c r="R106" s="60">
        <v>0</v>
      </c>
      <c r="S106" s="40" t="s">
        <v>46</v>
      </c>
      <c r="T106" s="40"/>
      <c r="U106" s="40">
        <f t="shared" si="47"/>
        <v>0</v>
      </c>
      <c r="V106" s="40"/>
      <c r="W106" s="61">
        <v>0</v>
      </c>
      <c r="X106" s="61">
        <v>0</v>
      </c>
      <c r="Y106" s="43">
        <f t="shared" si="48"/>
        <v>0</v>
      </c>
      <c r="Z106" s="44"/>
      <c r="AA106" s="45">
        <f t="shared" si="49"/>
        <v>0</v>
      </c>
      <c r="AB106" s="46"/>
      <c r="AC106" s="61">
        <v>0</v>
      </c>
      <c r="AD106" s="62" t="s">
        <v>47</v>
      </c>
      <c r="AE106" s="65"/>
    </row>
    <row r="107" spans="1:31" ht="18.75" hidden="1" customHeight="1">
      <c r="A107" s="33">
        <v>64203300</v>
      </c>
      <c r="B107" s="34" t="s">
        <v>132</v>
      </c>
      <c r="C107" s="35">
        <f t="shared" si="45"/>
        <v>0</v>
      </c>
      <c r="D107" s="36">
        <v>0</v>
      </c>
      <c r="E107" s="36">
        <f t="shared" si="46"/>
        <v>0</v>
      </c>
      <c r="F107" s="36">
        <f t="shared" si="46"/>
        <v>0</v>
      </c>
      <c r="G107" s="36">
        <f t="shared" si="46"/>
        <v>0</v>
      </c>
      <c r="H107" s="36">
        <f t="shared" si="46"/>
        <v>0</v>
      </c>
      <c r="I107" s="36">
        <f t="shared" si="46"/>
        <v>0</v>
      </c>
      <c r="J107" s="36">
        <f t="shared" si="46"/>
        <v>0</v>
      </c>
      <c r="K107" s="36">
        <f t="shared" si="46"/>
        <v>0</v>
      </c>
      <c r="L107" s="36">
        <f t="shared" si="46"/>
        <v>0</v>
      </c>
      <c r="M107" s="36">
        <f t="shared" si="46"/>
        <v>0</v>
      </c>
      <c r="N107" s="36">
        <f t="shared" si="46"/>
        <v>0</v>
      </c>
      <c r="O107" s="36">
        <f t="shared" si="46"/>
        <v>0</v>
      </c>
      <c r="P107" s="60">
        <v>0</v>
      </c>
      <c r="Q107" s="60">
        <v>0</v>
      </c>
      <c r="R107" s="60">
        <v>0</v>
      </c>
      <c r="S107" s="40" t="s">
        <v>46</v>
      </c>
      <c r="T107" s="40"/>
      <c r="U107" s="40">
        <f t="shared" si="47"/>
        <v>0</v>
      </c>
      <c r="V107" s="40"/>
      <c r="W107" s="61">
        <v>0</v>
      </c>
      <c r="X107" s="61">
        <v>0</v>
      </c>
      <c r="Y107" s="43">
        <f t="shared" si="48"/>
        <v>0</v>
      </c>
      <c r="Z107" s="44"/>
      <c r="AA107" s="45">
        <f t="shared" si="49"/>
        <v>0</v>
      </c>
      <c r="AB107" s="46"/>
      <c r="AC107" s="61">
        <v>0</v>
      </c>
      <c r="AD107" s="62" t="s">
        <v>47</v>
      </c>
      <c r="AE107" s="65"/>
    </row>
    <row r="108" spans="1:31" ht="18.75" hidden="1" customHeight="1">
      <c r="A108" s="33">
        <v>64204000</v>
      </c>
      <c r="B108" s="34" t="s">
        <v>133</v>
      </c>
      <c r="C108" s="35">
        <f t="shared" si="45"/>
        <v>0</v>
      </c>
      <c r="D108" s="36">
        <v>0</v>
      </c>
      <c r="E108" s="36">
        <f t="shared" si="46"/>
        <v>0</v>
      </c>
      <c r="F108" s="36">
        <f t="shared" si="46"/>
        <v>0</v>
      </c>
      <c r="G108" s="36">
        <f t="shared" si="46"/>
        <v>0</v>
      </c>
      <c r="H108" s="36">
        <f t="shared" si="46"/>
        <v>0</v>
      </c>
      <c r="I108" s="36">
        <f t="shared" si="46"/>
        <v>0</v>
      </c>
      <c r="J108" s="36">
        <f t="shared" si="46"/>
        <v>0</v>
      </c>
      <c r="K108" s="36">
        <f t="shared" si="46"/>
        <v>0</v>
      </c>
      <c r="L108" s="36">
        <f t="shared" si="46"/>
        <v>0</v>
      </c>
      <c r="M108" s="36">
        <f t="shared" si="46"/>
        <v>0</v>
      </c>
      <c r="N108" s="36">
        <f t="shared" si="46"/>
        <v>0</v>
      </c>
      <c r="O108" s="36">
        <f t="shared" si="46"/>
        <v>0</v>
      </c>
      <c r="P108" s="60">
        <v>0</v>
      </c>
      <c r="Q108" s="60">
        <v>60</v>
      </c>
      <c r="R108" s="60">
        <v>0</v>
      </c>
      <c r="S108" s="40">
        <v>-1</v>
      </c>
      <c r="T108" s="40">
        <v>-4.3899999999999997</v>
      </c>
      <c r="U108" s="40">
        <f t="shared" si="47"/>
        <v>-5.2679999999999989</v>
      </c>
      <c r="V108" s="40">
        <v>300</v>
      </c>
      <c r="W108" s="61">
        <v>-4.8899999999999997</v>
      </c>
      <c r="X108" s="61">
        <v>300</v>
      </c>
      <c r="Y108" s="43">
        <f t="shared" si="48"/>
        <v>-300</v>
      </c>
      <c r="Z108" s="44">
        <f>(C108-X108)/X108</f>
        <v>-1</v>
      </c>
      <c r="AA108" s="45">
        <f t="shared" si="49"/>
        <v>5.2679999999999989</v>
      </c>
      <c r="AB108" s="46">
        <f>(C108-W108)/W108</f>
        <v>-1</v>
      </c>
      <c r="AC108" s="61">
        <v>304.89</v>
      </c>
      <c r="AD108" s="61">
        <v>101.63</v>
      </c>
      <c r="AE108" s="65"/>
    </row>
    <row r="109" spans="1:31" ht="18.75" hidden="1" customHeight="1">
      <c r="A109" s="33">
        <v>64204300</v>
      </c>
      <c r="B109" s="34" t="s">
        <v>134</v>
      </c>
      <c r="C109" s="35">
        <f t="shared" si="45"/>
        <v>0</v>
      </c>
      <c r="D109" s="36">
        <v>0</v>
      </c>
      <c r="E109" s="36">
        <f t="shared" si="46"/>
        <v>0</v>
      </c>
      <c r="F109" s="36">
        <f t="shared" si="46"/>
        <v>0</v>
      </c>
      <c r="G109" s="36">
        <f t="shared" si="46"/>
        <v>0</v>
      </c>
      <c r="H109" s="36">
        <f t="shared" si="46"/>
        <v>0</v>
      </c>
      <c r="I109" s="36">
        <f t="shared" si="46"/>
        <v>0</v>
      </c>
      <c r="J109" s="36">
        <f t="shared" si="46"/>
        <v>0</v>
      </c>
      <c r="K109" s="36">
        <f t="shared" si="46"/>
        <v>0</v>
      </c>
      <c r="L109" s="36">
        <f t="shared" si="46"/>
        <v>0</v>
      </c>
      <c r="M109" s="36">
        <f t="shared" si="46"/>
        <v>0</v>
      </c>
      <c r="N109" s="36">
        <f t="shared" si="46"/>
        <v>0</v>
      </c>
      <c r="O109" s="36">
        <f t="shared" si="46"/>
        <v>0</v>
      </c>
      <c r="P109" s="60">
        <v>0</v>
      </c>
      <c r="Q109" s="60">
        <v>0</v>
      </c>
      <c r="R109" s="60">
        <v>0</v>
      </c>
      <c r="S109" s="40">
        <v>-1</v>
      </c>
      <c r="T109" s="40"/>
      <c r="U109" s="40">
        <f t="shared" si="47"/>
        <v>0</v>
      </c>
      <c r="V109" s="40"/>
      <c r="W109" s="61">
        <v>0</v>
      </c>
      <c r="X109" s="61">
        <v>0</v>
      </c>
      <c r="Y109" s="43">
        <f t="shared" si="48"/>
        <v>0</v>
      </c>
      <c r="Z109" s="44"/>
      <c r="AA109" s="45">
        <f t="shared" si="49"/>
        <v>0</v>
      </c>
      <c r="AB109" s="46"/>
      <c r="AC109" s="61">
        <v>0</v>
      </c>
      <c r="AD109" s="62" t="s">
        <v>47</v>
      </c>
      <c r="AE109" s="65"/>
    </row>
    <row r="110" spans="1:31" ht="18.75" customHeight="1" thickBot="1">
      <c r="A110" s="33">
        <v>64205000</v>
      </c>
      <c r="B110" s="34" t="s">
        <v>135</v>
      </c>
      <c r="C110" s="35">
        <f t="shared" si="45"/>
        <v>150</v>
      </c>
      <c r="D110" s="36">
        <v>25</v>
      </c>
      <c r="E110" s="36">
        <v>0</v>
      </c>
      <c r="F110" s="36">
        <v>25</v>
      </c>
      <c r="G110" s="36">
        <v>0</v>
      </c>
      <c r="H110" s="36">
        <v>25</v>
      </c>
      <c r="I110" s="36">
        <v>0</v>
      </c>
      <c r="J110" s="36">
        <v>25</v>
      </c>
      <c r="K110" s="36">
        <v>0</v>
      </c>
      <c r="L110" s="36">
        <v>25</v>
      </c>
      <c r="M110" s="36">
        <v>0</v>
      </c>
      <c r="N110" s="36">
        <v>25</v>
      </c>
      <c r="O110" s="36">
        <v>0</v>
      </c>
      <c r="P110" s="60">
        <v>0</v>
      </c>
      <c r="Q110" s="60">
        <v>0</v>
      </c>
      <c r="R110" s="60">
        <v>0</v>
      </c>
      <c r="S110" s="40" t="s">
        <v>46</v>
      </c>
      <c r="T110" s="40"/>
      <c r="U110" s="40">
        <f t="shared" si="47"/>
        <v>0</v>
      </c>
      <c r="V110" s="40"/>
      <c r="W110" s="61">
        <v>0</v>
      </c>
      <c r="X110" s="61">
        <v>0</v>
      </c>
      <c r="Y110" s="43">
        <f t="shared" si="48"/>
        <v>150</v>
      </c>
      <c r="Z110" s="44"/>
      <c r="AA110" s="45">
        <f t="shared" si="49"/>
        <v>150</v>
      </c>
      <c r="AB110" s="46"/>
      <c r="AC110" s="61">
        <v>0</v>
      </c>
      <c r="AD110" s="62" t="s">
        <v>47</v>
      </c>
      <c r="AE110" s="85"/>
    </row>
    <row r="111" spans="1:31" ht="18.75" hidden="1" customHeight="1">
      <c r="A111" s="33">
        <v>64206000</v>
      </c>
      <c r="B111" s="34" t="s">
        <v>136</v>
      </c>
      <c r="C111" s="35">
        <f t="shared" si="45"/>
        <v>0</v>
      </c>
      <c r="D111" s="36">
        <v>0</v>
      </c>
      <c r="E111" s="36">
        <f t="shared" ref="E111:F113" si="50">D111</f>
        <v>0</v>
      </c>
      <c r="F111" s="36">
        <f t="shared" si="50"/>
        <v>0</v>
      </c>
      <c r="G111" s="36">
        <f>F111</f>
        <v>0</v>
      </c>
      <c r="H111" s="36">
        <f t="shared" ref="H111:O113" si="51">G111</f>
        <v>0</v>
      </c>
      <c r="I111" s="36">
        <f t="shared" si="51"/>
        <v>0</v>
      </c>
      <c r="J111" s="36">
        <f t="shared" si="51"/>
        <v>0</v>
      </c>
      <c r="K111" s="36">
        <f t="shared" si="51"/>
        <v>0</v>
      </c>
      <c r="L111" s="36">
        <f t="shared" si="51"/>
        <v>0</v>
      </c>
      <c r="M111" s="36">
        <f t="shared" si="51"/>
        <v>0</v>
      </c>
      <c r="N111" s="36">
        <f t="shared" si="51"/>
        <v>0</v>
      </c>
      <c r="O111" s="36">
        <f t="shared" si="51"/>
        <v>0</v>
      </c>
      <c r="P111" s="60">
        <v>0</v>
      </c>
      <c r="Q111" s="60">
        <v>0</v>
      </c>
      <c r="R111" s="60">
        <v>0</v>
      </c>
      <c r="S111" s="40" t="s">
        <v>46</v>
      </c>
      <c r="T111" s="40">
        <v>6.02</v>
      </c>
      <c r="U111" s="40">
        <f t="shared" si="47"/>
        <v>7.2240000000000002</v>
      </c>
      <c r="V111" s="40"/>
      <c r="W111" s="61">
        <v>6.02</v>
      </c>
      <c r="X111" s="61">
        <v>0</v>
      </c>
      <c r="Y111" s="43">
        <f t="shared" si="48"/>
        <v>0</v>
      </c>
      <c r="Z111" s="44"/>
      <c r="AA111" s="45">
        <f t="shared" si="49"/>
        <v>-7.2240000000000002</v>
      </c>
      <c r="AB111" s="46">
        <f>(C111-W111)/W111</f>
        <v>-1</v>
      </c>
      <c r="AC111" s="61">
        <v>-6.02</v>
      </c>
      <c r="AD111" s="62" t="s">
        <v>47</v>
      </c>
      <c r="AE111" s="65"/>
    </row>
    <row r="112" spans="1:31" ht="18.75" hidden="1" customHeight="1">
      <c r="A112" s="33">
        <v>64207000</v>
      </c>
      <c r="B112" s="34" t="s">
        <v>137</v>
      </c>
      <c r="C112" s="35">
        <f t="shared" si="45"/>
        <v>0</v>
      </c>
      <c r="D112" s="36">
        <v>0</v>
      </c>
      <c r="E112" s="36">
        <f t="shared" si="50"/>
        <v>0</v>
      </c>
      <c r="F112" s="36">
        <f t="shared" si="50"/>
        <v>0</v>
      </c>
      <c r="G112" s="36">
        <f>F112</f>
        <v>0</v>
      </c>
      <c r="H112" s="36">
        <f t="shared" si="51"/>
        <v>0</v>
      </c>
      <c r="I112" s="36">
        <f t="shared" si="51"/>
        <v>0</v>
      </c>
      <c r="J112" s="36">
        <f t="shared" si="51"/>
        <v>0</v>
      </c>
      <c r="K112" s="36">
        <f t="shared" si="51"/>
        <v>0</v>
      </c>
      <c r="L112" s="36">
        <f t="shared" si="51"/>
        <v>0</v>
      </c>
      <c r="M112" s="36">
        <f t="shared" si="51"/>
        <v>0</v>
      </c>
      <c r="N112" s="36">
        <f t="shared" si="51"/>
        <v>0</v>
      </c>
      <c r="O112" s="36">
        <f t="shared" si="51"/>
        <v>0</v>
      </c>
      <c r="P112" s="60">
        <v>0</v>
      </c>
      <c r="Q112" s="60">
        <v>0</v>
      </c>
      <c r="R112" s="60">
        <v>0</v>
      </c>
      <c r="S112" s="40">
        <v>-1</v>
      </c>
      <c r="T112" s="40"/>
      <c r="U112" s="40">
        <f t="shared" si="47"/>
        <v>0</v>
      </c>
      <c r="V112" s="40"/>
      <c r="W112" s="61">
        <v>0</v>
      </c>
      <c r="X112" s="61">
        <v>0</v>
      </c>
      <c r="Y112" s="43">
        <f t="shared" si="48"/>
        <v>0</v>
      </c>
      <c r="Z112" s="44"/>
      <c r="AA112" s="45">
        <f t="shared" si="49"/>
        <v>0</v>
      </c>
      <c r="AB112" s="46"/>
      <c r="AC112" s="61">
        <v>0</v>
      </c>
      <c r="AD112" s="62" t="s">
        <v>47</v>
      </c>
      <c r="AE112" s="65"/>
    </row>
    <row r="113" spans="1:31" ht="18.75" hidden="1" customHeight="1">
      <c r="A113" s="33">
        <v>64207500</v>
      </c>
      <c r="B113" s="34" t="s">
        <v>138</v>
      </c>
      <c r="C113" s="35">
        <f>SUM(D113:O113)</f>
        <v>0</v>
      </c>
      <c r="D113" s="36">
        <v>0</v>
      </c>
      <c r="E113" s="36">
        <f t="shared" si="50"/>
        <v>0</v>
      </c>
      <c r="F113" s="36">
        <f t="shared" si="50"/>
        <v>0</v>
      </c>
      <c r="G113" s="36">
        <f>F113</f>
        <v>0</v>
      </c>
      <c r="H113" s="36">
        <f t="shared" si="51"/>
        <v>0</v>
      </c>
      <c r="I113" s="36">
        <f t="shared" si="51"/>
        <v>0</v>
      </c>
      <c r="J113" s="36">
        <f t="shared" si="51"/>
        <v>0</v>
      </c>
      <c r="K113" s="36">
        <f t="shared" si="51"/>
        <v>0</v>
      </c>
      <c r="L113" s="36">
        <f t="shared" si="51"/>
        <v>0</v>
      </c>
      <c r="M113" s="36">
        <f t="shared" si="51"/>
        <v>0</v>
      </c>
      <c r="N113" s="36">
        <f t="shared" si="51"/>
        <v>0</v>
      </c>
      <c r="O113" s="36">
        <f t="shared" si="51"/>
        <v>0</v>
      </c>
      <c r="P113" s="60">
        <v>2122</v>
      </c>
      <c r="Q113" s="35">
        <v>600</v>
      </c>
      <c r="R113" s="60">
        <v>554</v>
      </c>
      <c r="S113" s="40">
        <v>-1</v>
      </c>
      <c r="T113" s="40"/>
      <c r="U113" s="40">
        <f t="shared" si="47"/>
        <v>0</v>
      </c>
      <c r="V113" s="40"/>
      <c r="W113" s="61">
        <v>0</v>
      </c>
      <c r="X113" s="61">
        <v>0</v>
      </c>
      <c r="Y113" s="43">
        <f t="shared" si="48"/>
        <v>0</v>
      </c>
      <c r="Z113" s="44"/>
      <c r="AA113" s="45">
        <f t="shared" si="49"/>
        <v>0</v>
      </c>
      <c r="AB113" s="46"/>
      <c r="AC113" s="61">
        <v>0</v>
      </c>
      <c r="AD113" s="62" t="s">
        <v>47</v>
      </c>
      <c r="AE113" s="65"/>
    </row>
    <row r="114" spans="1:31" ht="18.75" customHeight="1">
      <c r="A114" s="39">
        <v>64209900</v>
      </c>
      <c r="B114" s="26" t="s">
        <v>139</v>
      </c>
      <c r="C114" s="58">
        <f t="shared" ref="C114:O114" si="52">SUM(C105:C113)</f>
        <v>150</v>
      </c>
      <c r="D114" s="35">
        <f t="shared" si="52"/>
        <v>25</v>
      </c>
      <c r="E114" s="35">
        <f t="shared" si="52"/>
        <v>0</v>
      </c>
      <c r="F114" s="35">
        <f t="shared" si="52"/>
        <v>25</v>
      </c>
      <c r="G114" s="35">
        <f t="shared" si="52"/>
        <v>0</v>
      </c>
      <c r="H114" s="35">
        <f t="shared" si="52"/>
        <v>25</v>
      </c>
      <c r="I114" s="35">
        <f t="shared" si="52"/>
        <v>0</v>
      </c>
      <c r="J114" s="35">
        <f t="shared" si="52"/>
        <v>25</v>
      </c>
      <c r="K114" s="35">
        <f t="shared" si="52"/>
        <v>0</v>
      </c>
      <c r="L114" s="35">
        <f t="shared" si="52"/>
        <v>25</v>
      </c>
      <c r="M114" s="35">
        <f t="shared" si="52"/>
        <v>0</v>
      </c>
      <c r="N114" s="35">
        <f t="shared" si="52"/>
        <v>25</v>
      </c>
      <c r="O114" s="35">
        <f t="shared" si="52"/>
        <v>0</v>
      </c>
      <c r="P114" s="35">
        <v>2122</v>
      </c>
      <c r="Q114" s="92">
        <v>1260</v>
      </c>
      <c r="R114" s="35">
        <v>554</v>
      </c>
      <c r="S114" s="40">
        <v>-1</v>
      </c>
      <c r="T114" s="41">
        <f>SUM(T105:T113)</f>
        <v>1.63</v>
      </c>
      <c r="U114" s="41">
        <f t="shared" si="47"/>
        <v>1.9559999999999997</v>
      </c>
      <c r="V114" s="41">
        <f>SUM(V105:V113)</f>
        <v>300</v>
      </c>
      <c r="W114" s="83">
        <v>6.83</v>
      </c>
      <c r="X114" s="83">
        <v>420</v>
      </c>
      <c r="Y114" s="43">
        <f t="shared" si="48"/>
        <v>-150</v>
      </c>
      <c r="Z114" s="44">
        <f>(C114-X114)/X114</f>
        <v>-0.6428571428571429</v>
      </c>
      <c r="AA114" s="45">
        <f t="shared" si="49"/>
        <v>148.04400000000001</v>
      </c>
      <c r="AB114" s="46">
        <f>(C114-W114)/W114</f>
        <v>20.961932650073205</v>
      </c>
      <c r="AC114" s="83">
        <v>413.17</v>
      </c>
      <c r="AD114" s="83">
        <v>98.37</v>
      </c>
      <c r="AE114" s="65"/>
    </row>
    <row r="115" spans="1:31" ht="18.75" customHeight="1">
      <c r="A115" s="33"/>
      <c r="B115" s="34"/>
      <c r="C115" s="48"/>
      <c r="D115" s="28"/>
      <c r="E115" s="28"/>
      <c r="F115" s="28"/>
      <c r="G115" s="28"/>
      <c r="H115" s="28"/>
      <c r="I115" s="28"/>
      <c r="J115" s="28"/>
      <c r="K115" s="28"/>
      <c r="L115" s="28"/>
      <c r="M115" s="28"/>
      <c r="N115" s="28"/>
      <c r="O115" s="28"/>
      <c r="P115" s="29"/>
      <c r="Q115" s="29"/>
      <c r="R115" s="29"/>
      <c r="S115" s="19"/>
      <c r="T115" s="19"/>
      <c r="U115" s="19"/>
      <c r="V115" s="19"/>
      <c r="Y115" s="51"/>
      <c r="Z115" s="52"/>
      <c r="AA115" s="53"/>
      <c r="AB115" s="54"/>
      <c r="AE115" s="65"/>
    </row>
    <row r="116" spans="1:31" ht="18.75" customHeight="1">
      <c r="A116" s="33"/>
      <c r="B116" s="26" t="s">
        <v>140</v>
      </c>
      <c r="C116" s="48"/>
      <c r="D116" s="28"/>
      <c r="E116" s="28"/>
      <c r="F116" s="28"/>
      <c r="G116" s="28"/>
      <c r="H116" s="28"/>
      <c r="I116" s="28"/>
      <c r="J116" s="28"/>
      <c r="K116" s="28"/>
      <c r="L116" s="28"/>
      <c r="M116" s="28"/>
      <c r="N116" s="28"/>
      <c r="O116" s="28"/>
      <c r="P116" s="29"/>
      <c r="Q116" s="60"/>
      <c r="R116" s="29"/>
      <c r="S116" s="19"/>
      <c r="T116" s="19"/>
      <c r="U116" s="19"/>
      <c r="V116" s="19"/>
      <c r="Y116" s="51"/>
      <c r="Z116" s="52"/>
      <c r="AA116" s="53"/>
      <c r="AB116" s="54"/>
      <c r="AE116" s="65"/>
    </row>
    <row r="117" spans="1:31" ht="18.75" hidden="1" customHeight="1">
      <c r="A117" s="33">
        <v>64301000</v>
      </c>
      <c r="B117" s="34" t="s">
        <v>141</v>
      </c>
      <c r="C117" s="35">
        <f t="shared" ref="C117:C134" si="53">SUM(D117:O117)</f>
        <v>0</v>
      </c>
      <c r="D117" s="36">
        <v>0</v>
      </c>
      <c r="E117" s="36">
        <f t="shared" ref="E117:O132" si="54">D117</f>
        <v>0</v>
      </c>
      <c r="F117" s="36">
        <f t="shared" si="54"/>
        <v>0</v>
      </c>
      <c r="G117" s="36">
        <f t="shared" si="54"/>
        <v>0</v>
      </c>
      <c r="H117" s="36">
        <f t="shared" si="54"/>
        <v>0</v>
      </c>
      <c r="I117" s="36">
        <f t="shared" si="54"/>
        <v>0</v>
      </c>
      <c r="J117" s="36">
        <f t="shared" si="54"/>
        <v>0</v>
      </c>
      <c r="K117" s="36">
        <f t="shared" si="54"/>
        <v>0</v>
      </c>
      <c r="L117" s="36">
        <f t="shared" si="54"/>
        <v>0</v>
      </c>
      <c r="M117" s="36">
        <f t="shared" si="54"/>
        <v>0</v>
      </c>
      <c r="N117" s="36">
        <f t="shared" si="54"/>
        <v>0</v>
      </c>
      <c r="O117" s="36">
        <f t="shared" si="54"/>
        <v>0</v>
      </c>
      <c r="P117" s="60">
        <v>0</v>
      </c>
      <c r="Q117" s="60">
        <v>0</v>
      </c>
      <c r="R117" s="60">
        <v>0</v>
      </c>
      <c r="S117" s="40" t="s">
        <v>46</v>
      </c>
      <c r="T117" s="40"/>
      <c r="U117" s="40">
        <f t="shared" ref="U117:U188" si="55">T117/10*12</f>
        <v>0</v>
      </c>
      <c r="V117" s="40"/>
      <c r="W117" s="61">
        <v>0</v>
      </c>
      <c r="X117" s="61">
        <v>0</v>
      </c>
      <c r="Y117" s="43">
        <f t="shared" ref="Y117:Y128" si="56">C117-V117</f>
        <v>0</v>
      </c>
      <c r="Z117" s="44"/>
      <c r="AA117" s="45">
        <f t="shared" ref="AA117:AA128" si="57">C117-U117</f>
        <v>0</v>
      </c>
      <c r="AB117" s="46"/>
      <c r="AC117" s="61">
        <v>0</v>
      </c>
      <c r="AD117" s="62" t="s">
        <v>47</v>
      </c>
      <c r="AE117" s="65"/>
    </row>
    <row r="118" spans="1:31" ht="18.75" hidden="1" customHeight="1">
      <c r="A118" s="33">
        <v>64301400</v>
      </c>
      <c r="B118" s="34" t="s">
        <v>142</v>
      </c>
      <c r="C118" s="35">
        <f t="shared" si="53"/>
        <v>0</v>
      </c>
      <c r="D118" s="36">
        <v>0</v>
      </c>
      <c r="E118" s="36">
        <f t="shared" si="54"/>
        <v>0</v>
      </c>
      <c r="F118" s="36">
        <f t="shared" si="54"/>
        <v>0</v>
      </c>
      <c r="G118" s="36">
        <f t="shared" si="54"/>
        <v>0</v>
      </c>
      <c r="H118" s="36">
        <f t="shared" si="54"/>
        <v>0</v>
      </c>
      <c r="I118" s="36">
        <f t="shared" si="54"/>
        <v>0</v>
      </c>
      <c r="J118" s="36">
        <f t="shared" si="54"/>
        <v>0</v>
      </c>
      <c r="K118" s="36">
        <f t="shared" si="54"/>
        <v>0</v>
      </c>
      <c r="L118" s="36">
        <f t="shared" si="54"/>
        <v>0</v>
      </c>
      <c r="M118" s="36">
        <f t="shared" si="54"/>
        <v>0</v>
      </c>
      <c r="N118" s="36">
        <f t="shared" si="54"/>
        <v>0</v>
      </c>
      <c r="O118" s="36">
        <f t="shared" si="54"/>
        <v>0</v>
      </c>
      <c r="P118" s="60">
        <v>0</v>
      </c>
      <c r="Q118" s="60">
        <v>0</v>
      </c>
      <c r="R118" s="60">
        <v>0</v>
      </c>
      <c r="S118" s="40" t="s">
        <v>46</v>
      </c>
      <c r="T118" s="40"/>
      <c r="U118" s="40">
        <f t="shared" si="55"/>
        <v>0</v>
      </c>
      <c r="V118" s="40"/>
      <c r="W118" s="61">
        <v>0</v>
      </c>
      <c r="X118" s="61">
        <v>0</v>
      </c>
      <c r="Y118" s="43">
        <f t="shared" si="56"/>
        <v>0</v>
      </c>
      <c r="Z118" s="44"/>
      <c r="AA118" s="45">
        <f t="shared" si="57"/>
        <v>0</v>
      </c>
      <c r="AB118" s="46"/>
      <c r="AC118" s="61">
        <v>0</v>
      </c>
      <c r="AD118" s="62" t="s">
        <v>47</v>
      </c>
      <c r="AE118" s="65"/>
    </row>
    <row r="119" spans="1:31" ht="18.75" hidden="1" customHeight="1">
      <c r="A119" s="33">
        <v>64301500</v>
      </c>
      <c r="B119" s="34" t="s">
        <v>143</v>
      </c>
      <c r="C119" s="35">
        <f t="shared" si="53"/>
        <v>0</v>
      </c>
      <c r="D119" s="36">
        <v>0</v>
      </c>
      <c r="E119" s="36">
        <f t="shared" si="54"/>
        <v>0</v>
      </c>
      <c r="F119" s="36">
        <f t="shared" si="54"/>
        <v>0</v>
      </c>
      <c r="G119" s="36">
        <f t="shared" si="54"/>
        <v>0</v>
      </c>
      <c r="H119" s="36">
        <f t="shared" si="54"/>
        <v>0</v>
      </c>
      <c r="I119" s="36">
        <f t="shared" si="54"/>
        <v>0</v>
      </c>
      <c r="J119" s="36">
        <f t="shared" si="54"/>
        <v>0</v>
      </c>
      <c r="K119" s="36">
        <f t="shared" si="54"/>
        <v>0</v>
      </c>
      <c r="L119" s="36">
        <f t="shared" si="54"/>
        <v>0</v>
      </c>
      <c r="M119" s="36">
        <f t="shared" si="54"/>
        <v>0</v>
      </c>
      <c r="N119" s="36">
        <f t="shared" si="54"/>
        <v>0</v>
      </c>
      <c r="O119" s="36">
        <f t="shared" si="54"/>
        <v>0</v>
      </c>
      <c r="P119" s="60">
        <v>0</v>
      </c>
      <c r="Q119" s="60">
        <v>0</v>
      </c>
      <c r="R119" s="60">
        <v>0</v>
      </c>
      <c r="S119" s="40" t="s">
        <v>46</v>
      </c>
      <c r="T119" s="40"/>
      <c r="U119" s="40">
        <f t="shared" si="55"/>
        <v>0</v>
      </c>
      <c r="V119" s="40"/>
      <c r="W119" s="61">
        <v>0</v>
      </c>
      <c r="X119" s="61">
        <v>0</v>
      </c>
      <c r="Y119" s="43">
        <f t="shared" si="56"/>
        <v>0</v>
      </c>
      <c r="Z119" s="44"/>
      <c r="AA119" s="45">
        <f t="shared" si="57"/>
        <v>0</v>
      </c>
      <c r="AB119" s="46"/>
      <c r="AC119" s="61">
        <v>0</v>
      </c>
      <c r="AD119" s="62" t="s">
        <v>47</v>
      </c>
      <c r="AE119" s="65"/>
    </row>
    <row r="120" spans="1:31" ht="18.75" hidden="1" customHeight="1">
      <c r="A120" s="33">
        <v>64302000</v>
      </c>
      <c r="B120" s="34" t="s">
        <v>144</v>
      </c>
      <c r="C120" s="35">
        <f t="shared" si="53"/>
        <v>0</v>
      </c>
      <c r="D120" s="36">
        <v>0</v>
      </c>
      <c r="E120" s="36">
        <f t="shared" si="54"/>
        <v>0</v>
      </c>
      <c r="F120" s="36">
        <f t="shared" si="54"/>
        <v>0</v>
      </c>
      <c r="G120" s="36">
        <f t="shared" si="54"/>
        <v>0</v>
      </c>
      <c r="H120" s="36">
        <f t="shared" si="54"/>
        <v>0</v>
      </c>
      <c r="I120" s="36">
        <f t="shared" si="54"/>
        <v>0</v>
      </c>
      <c r="J120" s="36">
        <f t="shared" si="54"/>
        <v>0</v>
      </c>
      <c r="K120" s="36">
        <f t="shared" si="54"/>
        <v>0</v>
      </c>
      <c r="L120" s="36">
        <f t="shared" si="54"/>
        <v>0</v>
      </c>
      <c r="M120" s="36">
        <f t="shared" si="54"/>
        <v>0</v>
      </c>
      <c r="N120" s="36">
        <f t="shared" si="54"/>
        <v>0</v>
      </c>
      <c r="O120" s="36">
        <f t="shared" si="54"/>
        <v>0</v>
      </c>
      <c r="P120" s="60">
        <v>0</v>
      </c>
      <c r="Q120" s="60">
        <v>0</v>
      </c>
      <c r="R120" s="60">
        <v>0</v>
      </c>
      <c r="S120" s="40" t="s">
        <v>46</v>
      </c>
      <c r="T120" s="40">
        <v>4.8899999999999997</v>
      </c>
      <c r="U120" s="40">
        <f t="shared" si="55"/>
        <v>5.8680000000000003</v>
      </c>
      <c r="V120" s="40"/>
      <c r="W120" s="61">
        <v>4.8899999999999997</v>
      </c>
      <c r="X120" s="61">
        <v>0</v>
      </c>
      <c r="Y120" s="43">
        <f t="shared" si="56"/>
        <v>0</v>
      </c>
      <c r="Z120" s="44"/>
      <c r="AA120" s="45">
        <f t="shared" si="57"/>
        <v>-5.8680000000000003</v>
      </c>
      <c r="AB120" s="46">
        <f>(C120-W120)/W120</f>
        <v>-1</v>
      </c>
      <c r="AC120" s="61">
        <v>-4.8899999999999997</v>
      </c>
      <c r="AD120" s="62" t="s">
        <v>47</v>
      </c>
      <c r="AE120" s="65"/>
    </row>
    <row r="121" spans="1:31" ht="18.75" hidden="1" customHeight="1">
      <c r="A121" s="33">
        <v>64302200</v>
      </c>
      <c r="B121" s="34" t="s">
        <v>145</v>
      </c>
      <c r="C121" s="35">
        <f t="shared" si="53"/>
        <v>0</v>
      </c>
      <c r="D121" s="36">
        <v>0</v>
      </c>
      <c r="E121" s="36">
        <f t="shared" si="54"/>
        <v>0</v>
      </c>
      <c r="F121" s="36">
        <f t="shared" si="54"/>
        <v>0</v>
      </c>
      <c r="G121" s="36">
        <f t="shared" si="54"/>
        <v>0</v>
      </c>
      <c r="H121" s="36">
        <f t="shared" si="54"/>
        <v>0</v>
      </c>
      <c r="I121" s="36">
        <f t="shared" si="54"/>
        <v>0</v>
      </c>
      <c r="J121" s="36">
        <f t="shared" si="54"/>
        <v>0</v>
      </c>
      <c r="K121" s="36">
        <f t="shared" si="54"/>
        <v>0</v>
      </c>
      <c r="L121" s="36">
        <f t="shared" si="54"/>
        <v>0</v>
      </c>
      <c r="M121" s="36">
        <f t="shared" si="54"/>
        <v>0</v>
      </c>
      <c r="N121" s="36">
        <f t="shared" si="54"/>
        <v>0</v>
      </c>
      <c r="O121" s="36">
        <f t="shared" si="54"/>
        <v>0</v>
      </c>
      <c r="P121" s="60">
        <v>0</v>
      </c>
      <c r="Q121" s="60">
        <v>0</v>
      </c>
      <c r="R121" s="60">
        <v>0</v>
      </c>
      <c r="S121" s="40" t="s">
        <v>46</v>
      </c>
      <c r="T121" s="40"/>
      <c r="U121" s="40">
        <f t="shared" si="55"/>
        <v>0</v>
      </c>
      <c r="V121" s="40"/>
      <c r="W121" s="61">
        <v>0</v>
      </c>
      <c r="X121" s="61">
        <v>0</v>
      </c>
      <c r="Y121" s="43">
        <f t="shared" si="56"/>
        <v>0</v>
      </c>
      <c r="Z121" s="44"/>
      <c r="AA121" s="45">
        <f t="shared" si="57"/>
        <v>0</v>
      </c>
      <c r="AB121" s="46"/>
      <c r="AC121" s="61">
        <v>0</v>
      </c>
      <c r="AD121" s="62" t="s">
        <v>47</v>
      </c>
      <c r="AE121" s="65"/>
    </row>
    <row r="122" spans="1:31" ht="18.75" hidden="1" customHeight="1">
      <c r="A122" s="33">
        <v>64302500</v>
      </c>
      <c r="B122" s="34" t="s">
        <v>146</v>
      </c>
      <c r="C122" s="35">
        <f t="shared" si="53"/>
        <v>0</v>
      </c>
      <c r="D122" s="36">
        <v>0</v>
      </c>
      <c r="E122" s="36">
        <f t="shared" si="54"/>
        <v>0</v>
      </c>
      <c r="F122" s="36">
        <f t="shared" si="54"/>
        <v>0</v>
      </c>
      <c r="G122" s="36">
        <f t="shared" si="54"/>
        <v>0</v>
      </c>
      <c r="H122" s="36">
        <f t="shared" si="54"/>
        <v>0</v>
      </c>
      <c r="I122" s="36">
        <f t="shared" si="54"/>
        <v>0</v>
      </c>
      <c r="J122" s="36">
        <f t="shared" si="54"/>
        <v>0</v>
      </c>
      <c r="K122" s="36">
        <f t="shared" si="54"/>
        <v>0</v>
      </c>
      <c r="L122" s="36">
        <f t="shared" si="54"/>
        <v>0</v>
      </c>
      <c r="M122" s="36">
        <f t="shared" si="54"/>
        <v>0</v>
      </c>
      <c r="N122" s="36">
        <f t="shared" si="54"/>
        <v>0</v>
      </c>
      <c r="O122" s="36">
        <f t="shared" si="54"/>
        <v>0</v>
      </c>
      <c r="P122" s="60">
        <v>0</v>
      </c>
      <c r="Q122" s="60">
        <v>0</v>
      </c>
      <c r="R122" s="60">
        <v>0</v>
      </c>
      <c r="S122" s="40" t="s">
        <v>46</v>
      </c>
      <c r="T122" s="40"/>
      <c r="U122" s="40">
        <f t="shared" si="55"/>
        <v>0</v>
      </c>
      <c r="V122" s="40">
        <v>1200</v>
      </c>
      <c r="W122" s="61">
        <v>0</v>
      </c>
      <c r="X122" s="61">
        <v>1200</v>
      </c>
      <c r="Y122" s="43">
        <f t="shared" si="56"/>
        <v>-1200</v>
      </c>
      <c r="Z122" s="44">
        <f>(C122-X122)/X122</f>
        <v>-1</v>
      </c>
      <c r="AA122" s="45">
        <f t="shared" si="57"/>
        <v>0</v>
      </c>
      <c r="AB122" s="46"/>
      <c r="AC122" s="61">
        <v>1200</v>
      </c>
      <c r="AD122" s="61">
        <v>100</v>
      </c>
      <c r="AE122" s="65"/>
    </row>
    <row r="123" spans="1:31" ht="18.75" hidden="1" customHeight="1">
      <c r="A123" s="33">
        <v>64302700</v>
      </c>
      <c r="B123" s="34" t="s">
        <v>147</v>
      </c>
      <c r="C123" s="35">
        <f t="shared" si="53"/>
        <v>0</v>
      </c>
      <c r="D123" s="36">
        <v>0</v>
      </c>
      <c r="E123" s="36">
        <f t="shared" si="54"/>
        <v>0</v>
      </c>
      <c r="F123" s="36">
        <f t="shared" si="54"/>
        <v>0</v>
      </c>
      <c r="G123" s="36">
        <f t="shared" si="54"/>
        <v>0</v>
      </c>
      <c r="H123" s="36">
        <f t="shared" si="54"/>
        <v>0</v>
      </c>
      <c r="I123" s="36">
        <f t="shared" si="54"/>
        <v>0</v>
      </c>
      <c r="J123" s="36">
        <f t="shared" si="54"/>
        <v>0</v>
      </c>
      <c r="K123" s="36">
        <f t="shared" si="54"/>
        <v>0</v>
      </c>
      <c r="L123" s="36">
        <f t="shared" si="54"/>
        <v>0</v>
      </c>
      <c r="M123" s="36">
        <f t="shared" si="54"/>
        <v>0</v>
      </c>
      <c r="N123" s="36">
        <f t="shared" si="54"/>
        <v>0</v>
      </c>
      <c r="O123" s="36">
        <f t="shared" si="54"/>
        <v>0</v>
      </c>
      <c r="P123" s="60">
        <v>0</v>
      </c>
      <c r="Q123" s="60">
        <v>0</v>
      </c>
      <c r="R123" s="60">
        <v>0</v>
      </c>
      <c r="S123" s="40" t="s">
        <v>46</v>
      </c>
      <c r="T123" s="40"/>
      <c r="U123" s="40">
        <f t="shared" si="55"/>
        <v>0</v>
      </c>
      <c r="V123" s="40"/>
      <c r="W123" s="61">
        <v>0</v>
      </c>
      <c r="X123" s="61">
        <v>0</v>
      </c>
      <c r="Y123" s="43">
        <f t="shared" si="56"/>
        <v>0</v>
      </c>
      <c r="Z123" s="44"/>
      <c r="AA123" s="45">
        <f t="shared" si="57"/>
        <v>0</v>
      </c>
      <c r="AB123" s="46"/>
      <c r="AC123" s="61">
        <v>0</v>
      </c>
      <c r="AD123" s="62" t="s">
        <v>47</v>
      </c>
      <c r="AE123" s="65"/>
    </row>
    <row r="124" spans="1:31" ht="18.75" hidden="1" customHeight="1">
      <c r="A124" s="33">
        <v>64302900</v>
      </c>
      <c r="B124" s="34" t="s">
        <v>148</v>
      </c>
      <c r="C124" s="35">
        <f t="shared" si="53"/>
        <v>0</v>
      </c>
      <c r="D124" s="36">
        <v>0</v>
      </c>
      <c r="E124" s="36">
        <f t="shared" si="54"/>
        <v>0</v>
      </c>
      <c r="F124" s="36">
        <f t="shared" si="54"/>
        <v>0</v>
      </c>
      <c r="G124" s="36">
        <f t="shared" si="54"/>
        <v>0</v>
      </c>
      <c r="H124" s="36">
        <f t="shared" si="54"/>
        <v>0</v>
      </c>
      <c r="I124" s="36">
        <f t="shared" si="54"/>
        <v>0</v>
      </c>
      <c r="J124" s="36">
        <f t="shared" si="54"/>
        <v>0</v>
      </c>
      <c r="K124" s="36">
        <f t="shared" si="54"/>
        <v>0</v>
      </c>
      <c r="L124" s="36">
        <f t="shared" si="54"/>
        <v>0</v>
      </c>
      <c r="M124" s="36">
        <f t="shared" si="54"/>
        <v>0</v>
      </c>
      <c r="N124" s="36">
        <f t="shared" si="54"/>
        <v>0</v>
      </c>
      <c r="O124" s="36">
        <f t="shared" si="54"/>
        <v>0</v>
      </c>
      <c r="P124" s="60">
        <v>0</v>
      </c>
      <c r="Q124" s="60">
        <v>0</v>
      </c>
      <c r="R124" s="60">
        <v>0</v>
      </c>
      <c r="S124" s="40" t="s">
        <v>46</v>
      </c>
      <c r="T124" s="40"/>
      <c r="U124" s="40">
        <f t="shared" si="55"/>
        <v>0</v>
      </c>
      <c r="V124" s="40"/>
      <c r="W124" s="61">
        <v>0</v>
      </c>
      <c r="X124" s="61">
        <v>0</v>
      </c>
      <c r="Y124" s="43">
        <f t="shared" si="56"/>
        <v>0</v>
      </c>
      <c r="Z124" s="44"/>
      <c r="AA124" s="45">
        <f t="shared" si="57"/>
        <v>0</v>
      </c>
      <c r="AB124" s="46"/>
      <c r="AC124" s="61">
        <v>0</v>
      </c>
      <c r="AD124" s="62" t="s">
        <v>47</v>
      </c>
      <c r="AE124" s="65"/>
    </row>
    <row r="125" spans="1:31" ht="18.75" hidden="1" customHeight="1">
      <c r="A125" s="33">
        <v>64303300</v>
      </c>
      <c r="B125" s="34" t="s">
        <v>149</v>
      </c>
      <c r="C125" s="35">
        <f t="shared" si="53"/>
        <v>0</v>
      </c>
      <c r="D125" s="36">
        <v>0</v>
      </c>
      <c r="E125" s="36">
        <f t="shared" si="54"/>
        <v>0</v>
      </c>
      <c r="F125" s="36">
        <f t="shared" si="54"/>
        <v>0</v>
      </c>
      <c r="G125" s="36">
        <f t="shared" si="54"/>
        <v>0</v>
      </c>
      <c r="H125" s="36">
        <f t="shared" si="54"/>
        <v>0</v>
      </c>
      <c r="I125" s="36">
        <f t="shared" si="54"/>
        <v>0</v>
      </c>
      <c r="J125" s="36">
        <f t="shared" si="54"/>
        <v>0</v>
      </c>
      <c r="K125" s="36">
        <f t="shared" si="54"/>
        <v>0</v>
      </c>
      <c r="L125" s="36">
        <f t="shared" si="54"/>
        <v>0</v>
      </c>
      <c r="M125" s="36">
        <f t="shared" si="54"/>
        <v>0</v>
      </c>
      <c r="N125" s="36">
        <f t="shared" si="54"/>
        <v>0</v>
      </c>
      <c r="O125" s="36">
        <f t="shared" si="54"/>
        <v>0</v>
      </c>
      <c r="P125" s="60">
        <v>0</v>
      </c>
      <c r="Q125" s="60">
        <v>0</v>
      </c>
      <c r="R125" s="60">
        <v>0</v>
      </c>
      <c r="S125" s="40">
        <v>-1</v>
      </c>
      <c r="T125" s="40"/>
      <c r="U125" s="40">
        <f t="shared" si="55"/>
        <v>0</v>
      </c>
      <c r="V125" s="40"/>
      <c r="W125" s="61">
        <v>0</v>
      </c>
      <c r="X125" s="61">
        <v>0</v>
      </c>
      <c r="Y125" s="43">
        <f t="shared" si="56"/>
        <v>0</v>
      </c>
      <c r="Z125" s="44"/>
      <c r="AA125" s="45">
        <f t="shared" si="57"/>
        <v>0</v>
      </c>
      <c r="AB125" s="46"/>
      <c r="AC125" s="61">
        <v>0</v>
      </c>
      <c r="AD125" s="62" t="s">
        <v>47</v>
      </c>
      <c r="AE125" s="65"/>
    </row>
    <row r="126" spans="1:31" ht="18.75" hidden="1" customHeight="1">
      <c r="A126" s="33">
        <v>64303500</v>
      </c>
      <c r="B126" s="34" t="s">
        <v>150</v>
      </c>
      <c r="C126" s="35">
        <f t="shared" si="53"/>
        <v>0</v>
      </c>
      <c r="D126" s="36">
        <v>0</v>
      </c>
      <c r="E126" s="36">
        <f t="shared" si="54"/>
        <v>0</v>
      </c>
      <c r="F126" s="36">
        <f t="shared" si="54"/>
        <v>0</v>
      </c>
      <c r="G126" s="36">
        <f t="shared" si="54"/>
        <v>0</v>
      </c>
      <c r="H126" s="36">
        <f t="shared" si="54"/>
        <v>0</v>
      </c>
      <c r="I126" s="36">
        <f t="shared" si="54"/>
        <v>0</v>
      </c>
      <c r="J126" s="36">
        <f t="shared" si="54"/>
        <v>0</v>
      </c>
      <c r="K126" s="36">
        <f t="shared" si="54"/>
        <v>0</v>
      </c>
      <c r="L126" s="36">
        <f t="shared" si="54"/>
        <v>0</v>
      </c>
      <c r="M126" s="36">
        <f t="shared" si="54"/>
        <v>0</v>
      </c>
      <c r="N126" s="36">
        <f t="shared" si="54"/>
        <v>0</v>
      </c>
      <c r="O126" s="36">
        <f t="shared" si="54"/>
        <v>0</v>
      </c>
      <c r="P126" s="60">
        <v>0</v>
      </c>
      <c r="Q126" s="60">
        <v>0</v>
      </c>
      <c r="R126" s="60">
        <v>0</v>
      </c>
      <c r="S126" s="40" t="s">
        <v>46</v>
      </c>
      <c r="T126" s="40"/>
      <c r="U126" s="40">
        <f t="shared" si="55"/>
        <v>0</v>
      </c>
      <c r="V126" s="40"/>
      <c r="W126" s="61">
        <v>0</v>
      </c>
      <c r="X126" s="61">
        <v>0</v>
      </c>
      <c r="Y126" s="43">
        <f t="shared" si="56"/>
        <v>0</v>
      </c>
      <c r="Z126" s="44"/>
      <c r="AA126" s="45">
        <f t="shared" si="57"/>
        <v>0</v>
      </c>
      <c r="AB126" s="46"/>
      <c r="AC126" s="61">
        <v>0</v>
      </c>
      <c r="AD126" s="62" t="s">
        <v>47</v>
      </c>
      <c r="AE126" s="65"/>
    </row>
    <row r="127" spans="1:31" ht="18.75" hidden="1" customHeight="1">
      <c r="A127" s="33">
        <v>64304000</v>
      </c>
      <c r="B127" s="34" t="s">
        <v>151</v>
      </c>
      <c r="C127" s="35">
        <f t="shared" si="53"/>
        <v>0</v>
      </c>
      <c r="D127" s="36">
        <v>0</v>
      </c>
      <c r="E127" s="36">
        <f t="shared" si="54"/>
        <v>0</v>
      </c>
      <c r="F127" s="36">
        <f t="shared" si="54"/>
        <v>0</v>
      </c>
      <c r="G127" s="36">
        <f t="shared" si="54"/>
        <v>0</v>
      </c>
      <c r="H127" s="36">
        <f t="shared" si="54"/>
        <v>0</v>
      </c>
      <c r="I127" s="36">
        <f t="shared" si="54"/>
        <v>0</v>
      </c>
      <c r="J127" s="36">
        <f t="shared" si="54"/>
        <v>0</v>
      </c>
      <c r="K127" s="36">
        <f t="shared" si="54"/>
        <v>0</v>
      </c>
      <c r="L127" s="36">
        <f t="shared" si="54"/>
        <v>0</v>
      </c>
      <c r="M127" s="36">
        <f t="shared" si="54"/>
        <v>0</v>
      </c>
      <c r="N127" s="36">
        <f t="shared" si="54"/>
        <v>0</v>
      </c>
      <c r="O127" s="36">
        <f t="shared" si="54"/>
        <v>0</v>
      </c>
      <c r="P127" s="60">
        <v>0</v>
      </c>
      <c r="Q127" s="60">
        <v>0</v>
      </c>
      <c r="R127" s="60">
        <v>0</v>
      </c>
      <c r="S127" s="40">
        <v>-1</v>
      </c>
      <c r="T127" s="40"/>
      <c r="U127" s="40">
        <f t="shared" si="55"/>
        <v>0</v>
      </c>
      <c r="V127" s="40"/>
      <c r="W127" s="61">
        <v>0</v>
      </c>
      <c r="X127" s="61">
        <v>0</v>
      </c>
      <c r="Y127" s="43">
        <f t="shared" si="56"/>
        <v>0</v>
      </c>
      <c r="Z127" s="44"/>
      <c r="AA127" s="45">
        <f t="shared" si="57"/>
        <v>0</v>
      </c>
      <c r="AB127" s="46"/>
      <c r="AC127" s="61">
        <v>0</v>
      </c>
      <c r="AD127" s="62" t="s">
        <v>47</v>
      </c>
      <c r="AE127" s="65"/>
    </row>
    <row r="128" spans="1:31" ht="18.75" hidden="1" customHeight="1">
      <c r="A128" s="33">
        <v>64305000</v>
      </c>
      <c r="B128" s="34" t="s">
        <v>152</v>
      </c>
      <c r="C128" s="35">
        <f t="shared" si="53"/>
        <v>0</v>
      </c>
      <c r="D128" s="36">
        <v>0</v>
      </c>
      <c r="E128" s="36">
        <f t="shared" si="54"/>
        <v>0</v>
      </c>
      <c r="F128" s="36">
        <f t="shared" si="54"/>
        <v>0</v>
      </c>
      <c r="G128" s="36">
        <f t="shared" si="54"/>
        <v>0</v>
      </c>
      <c r="H128" s="36">
        <f t="shared" si="54"/>
        <v>0</v>
      </c>
      <c r="I128" s="36">
        <f t="shared" si="54"/>
        <v>0</v>
      </c>
      <c r="J128" s="36">
        <f t="shared" si="54"/>
        <v>0</v>
      </c>
      <c r="K128" s="36">
        <f t="shared" si="54"/>
        <v>0</v>
      </c>
      <c r="L128" s="36">
        <f t="shared" si="54"/>
        <v>0</v>
      </c>
      <c r="M128" s="36">
        <f t="shared" si="54"/>
        <v>0</v>
      </c>
      <c r="N128" s="36">
        <f t="shared" si="54"/>
        <v>0</v>
      </c>
      <c r="O128" s="36">
        <f t="shared" si="54"/>
        <v>0</v>
      </c>
      <c r="P128" s="60">
        <v>0</v>
      </c>
      <c r="Q128" s="60">
        <v>0</v>
      </c>
      <c r="R128" s="60">
        <v>0</v>
      </c>
      <c r="S128" s="40" t="s">
        <v>46</v>
      </c>
      <c r="T128" s="40"/>
      <c r="U128" s="40">
        <f t="shared" si="55"/>
        <v>0</v>
      </c>
      <c r="V128" s="40"/>
      <c r="W128" s="61">
        <v>260.83</v>
      </c>
      <c r="X128" s="61">
        <v>0</v>
      </c>
      <c r="Y128" s="43">
        <f t="shared" si="56"/>
        <v>0</v>
      </c>
      <c r="Z128" s="44"/>
      <c r="AA128" s="45">
        <f t="shared" si="57"/>
        <v>0</v>
      </c>
      <c r="AB128" s="46">
        <f>(C128-W128)/W128</f>
        <v>-1</v>
      </c>
      <c r="AC128" s="61">
        <v>-260.83</v>
      </c>
      <c r="AD128" s="62" t="s">
        <v>47</v>
      </c>
      <c r="AE128" s="65"/>
    </row>
    <row r="129" spans="1:41" ht="18.75" customHeight="1">
      <c r="A129" s="33" t="s">
        <v>153</v>
      </c>
      <c r="B129" s="34" t="s">
        <v>154</v>
      </c>
      <c r="C129" s="35">
        <f t="shared" si="53"/>
        <v>25</v>
      </c>
      <c r="D129" s="36">
        <v>0</v>
      </c>
      <c r="E129" s="36">
        <v>0</v>
      </c>
      <c r="F129" s="36">
        <v>0</v>
      </c>
      <c r="G129" s="36">
        <v>0</v>
      </c>
      <c r="H129" s="36">
        <v>25</v>
      </c>
      <c r="I129" s="36">
        <v>0</v>
      </c>
      <c r="J129" s="36">
        <v>0</v>
      </c>
      <c r="K129" s="36">
        <v>0</v>
      </c>
      <c r="L129" s="36">
        <v>0</v>
      </c>
      <c r="M129" s="36">
        <v>0</v>
      </c>
      <c r="N129" s="36">
        <v>0</v>
      </c>
      <c r="O129" s="36">
        <v>0</v>
      </c>
      <c r="P129" s="36">
        <v>50</v>
      </c>
      <c r="Q129" s="36">
        <v>50</v>
      </c>
      <c r="R129" s="36">
        <v>50</v>
      </c>
      <c r="S129" s="36">
        <v>50</v>
      </c>
      <c r="T129" s="36">
        <v>50</v>
      </c>
      <c r="U129" s="36">
        <v>50</v>
      </c>
      <c r="V129" s="36">
        <v>50</v>
      </c>
      <c r="W129" s="36">
        <v>50</v>
      </c>
      <c r="X129" s="36">
        <v>50</v>
      </c>
      <c r="Y129" s="36">
        <v>50</v>
      </c>
      <c r="Z129" s="36">
        <v>50</v>
      </c>
      <c r="AA129" s="36">
        <v>50</v>
      </c>
      <c r="AB129" s="36">
        <v>50</v>
      </c>
      <c r="AC129" s="36">
        <v>50</v>
      </c>
      <c r="AD129" s="36">
        <v>50</v>
      </c>
      <c r="AE129" s="65"/>
    </row>
    <row r="130" spans="1:41" ht="18.75" customHeight="1">
      <c r="A130" s="33" t="s">
        <v>155</v>
      </c>
      <c r="B130" s="34" t="s">
        <v>156</v>
      </c>
      <c r="C130" s="35">
        <f t="shared" si="53"/>
        <v>1200</v>
      </c>
      <c r="D130" s="36">
        <v>100</v>
      </c>
      <c r="E130" s="36">
        <v>100</v>
      </c>
      <c r="F130" s="36">
        <v>100</v>
      </c>
      <c r="G130" s="36">
        <v>100</v>
      </c>
      <c r="H130" s="36">
        <v>100</v>
      </c>
      <c r="I130" s="36">
        <v>100</v>
      </c>
      <c r="J130" s="36">
        <v>100</v>
      </c>
      <c r="K130" s="36">
        <v>100</v>
      </c>
      <c r="L130" s="36">
        <v>100</v>
      </c>
      <c r="M130" s="36">
        <v>100</v>
      </c>
      <c r="N130" s="36">
        <v>100</v>
      </c>
      <c r="O130" s="36">
        <v>100</v>
      </c>
      <c r="P130" s="60"/>
      <c r="Q130" s="60"/>
      <c r="R130" s="60"/>
      <c r="S130" s="40"/>
      <c r="T130" s="40"/>
      <c r="U130" s="40"/>
      <c r="V130" s="40"/>
      <c r="W130" s="61"/>
      <c r="X130" s="61"/>
      <c r="Y130" s="43"/>
      <c r="Z130" s="44"/>
      <c r="AA130" s="45"/>
      <c r="AB130" s="46"/>
      <c r="AC130" s="61"/>
      <c r="AD130" s="62"/>
      <c r="AE130" s="65"/>
    </row>
    <row r="131" spans="1:41" ht="18.75" customHeight="1">
      <c r="A131" s="33">
        <v>64305500</v>
      </c>
      <c r="B131" s="34" t="s">
        <v>157</v>
      </c>
      <c r="C131" s="35">
        <f t="shared" si="53"/>
        <v>223776</v>
      </c>
      <c r="D131" s="93">
        <v>18648</v>
      </c>
      <c r="E131" s="93">
        <v>18648</v>
      </c>
      <c r="F131" s="93">
        <v>18648</v>
      </c>
      <c r="G131" s="93">
        <v>18648</v>
      </c>
      <c r="H131" s="93">
        <v>18648</v>
      </c>
      <c r="I131" s="93">
        <v>18648</v>
      </c>
      <c r="J131" s="93">
        <v>18648</v>
      </c>
      <c r="K131" s="93">
        <v>18648</v>
      </c>
      <c r="L131" s="93">
        <v>18648</v>
      </c>
      <c r="M131" s="93">
        <v>18648</v>
      </c>
      <c r="N131" s="93">
        <v>18648</v>
      </c>
      <c r="O131" s="93">
        <v>18648</v>
      </c>
      <c r="P131" s="93">
        <f t="shared" ref="P131:AD131" si="58">19872*1.09</f>
        <v>21660.480000000003</v>
      </c>
      <c r="Q131" s="93">
        <f t="shared" si="58"/>
        <v>21660.480000000003</v>
      </c>
      <c r="R131" s="93">
        <f t="shared" si="58"/>
        <v>21660.480000000003</v>
      </c>
      <c r="S131" s="93">
        <f t="shared" si="58"/>
        <v>21660.480000000003</v>
      </c>
      <c r="T131" s="93">
        <f t="shared" si="58"/>
        <v>21660.480000000003</v>
      </c>
      <c r="U131" s="93">
        <f t="shared" si="58"/>
        <v>21660.480000000003</v>
      </c>
      <c r="V131" s="93">
        <f t="shared" si="58"/>
        <v>21660.480000000003</v>
      </c>
      <c r="W131" s="93">
        <f t="shared" si="58"/>
        <v>21660.480000000003</v>
      </c>
      <c r="X131" s="93">
        <f t="shared" si="58"/>
        <v>21660.480000000003</v>
      </c>
      <c r="Y131" s="93">
        <f t="shared" si="58"/>
        <v>21660.480000000003</v>
      </c>
      <c r="Z131" s="93">
        <f t="shared" si="58"/>
        <v>21660.480000000003</v>
      </c>
      <c r="AA131" s="93">
        <f t="shared" si="58"/>
        <v>21660.480000000003</v>
      </c>
      <c r="AB131" s="93">
        <f t="shared" si="58"/>
        <v>21660.480000000003</v>
      </c>
      <c r="AC131" s="93">
        <f t="shared" si="58"/>
        <v>21660.480000000003</v>
      </c>
      <c r="AD131" s="93">
        <f t="shared" si="58"/>
        <v>21660.480000000003</v>
      </c>
      <c r="AE131" s="94"/>
    </row>
    <row r="132" spans="1:41" ht="18.75" hidden="1" customHeight="1">
      <c r="A132" s="33">
        <v>64305600</v>
      </c>
      <c r="B132" s="34" t="s">
        <v>158</v>
      </c>
      <c r="C132" s="35">
        <f t="shared" si="53"/>
        <v>0</v>
      </c>
      <c r="D132" s="93">
        <v>0</v>
      </c>
      <c r="E132" s="93">
        <f t="shared" si="54"/>
        <v>0</v>
      </c>
      <c r="F132" s="93">
        <f t="shared" si="54"/>
        <v>0</v>
      </c>
      <c r="G132" s="93">
        <f t="shared" si="54"/>
        <v>0</v>
      </c>
      <c r="H132" s="93">
        <f t="shared" si="54"/>
        <v>0</v>
      </c>
      <c r="I132" s="93">
        <f t="shared" si="54"/>
        <v>0</v>
      </c>
      <c r="J132" s="93">
        <f t="shared" si="54"/>
        <v>0</v>
      </c>
      <c r="K132" s="93">
        <f t="shared" si="54"/>
        <v>0</v>
      </c>
      <c r="L132" s="93">
        <f t="shared" si="54"/>
        <v>0</v>
      </c>
      <c r="M132" s="93">
        <f t="shared" si="54"/>
        <v>0</v>
      </c>
      <c r="N132" s="93">
        <f t="shared" si="54"/>
        <v>0</v>
      </c>
      <c r="O132" s="93">
        <f t="shared" si="54"/>
        <v>0</v>
      </c>
      <c r="P132" s="60">
        <v>0</v>
      </c>
      <c r="Q132" s="60">
        <v>0</v>
      </c>
      <c r="R132" s="60">
        <v>0</v>
      </c>
      <c r="S132" s="40" t="s">
        <v>46</v>
      </c>
      <c r="T132" s="40"/>
      <c r="U132" s="40">
        <f t="shared" si="55"/>
        <v>0</v>
      </c>
      <c r="V132" s="40"/>
      <c r="W132" s="61">
        <v>0</v>
      </c>
      <c r="X132" s="61">
        <v>0</v>
      </c>
      <c r="Y132" s="43">
        <f>C132-V132</f>
        <v>0</v>
      </c>
      <c r="Z132" s="44"/>
      <c r="AA132" s="45">
        <f>C132-U132</f>
        <v>0</v>
      </c>
      <c r="AB132" s="46"/>
      <c r="AC132" s="61">
        <v>0</v>
      </c>
      <c r="AD132" s="62" t="s">
        <v>47</v>
      </c>
      <c r="AE132" s="65"/>
      <c r="AF132" s="95"/>
      <c r="AG132" s="96"/>
      <c r="AH132" s="96"/>
      <c r="AJ132" s="96"/>
      <c r="AK132" s="96"/>
      <c r="AL132" s="96"/>
      <c r="AM132" s="96"/>
      <c r="AN132" s="96"/>
      <c r="AO132" s="96"/>
    </row>
    <row r="133" spans="1:41" ht="18.75" customHeight="1" thickBot="1">
      <c r="A133" s="33">
        <v>64305800</v>
      </c>
      <c r="B133" s="34" t="s">
        <v>159</v>
      </c>
      <c r="C133" s="35">
        <f t="shared" si="53"/>
        <v>0</v>
      </c>
      <c r="D133" s="93">
        <v>0</v>
      </c>
      <c r="E133" s="93">
        <v>0</v>
      </c>
      <c r="F133" s="93">
        <v>0</v>
      </c>
      <c r="G133" s="93">
        <v>0</v>
      </c>
      <c r="H133" s="93">
        <v>0</v>
      </c>
      <c r="I133" s="93">
        <v>0</v>
      </c>
      <c r="J133" s="93">
        <v>0</v>
      </c>
      <c r="K133" s="93">
        <v>0</v>
      </c>
      <c r="L133" s="93">
        <v>0</v>
      </c>
      <c r="M133" s="93">
        <v>0</v>
      </c>
      <c r="N133" s="93">
        <v>0</v>
      </c>
      <c r="O133" s="93">
        <v>0</v>
      </c>
      <c r="P133" s="60">
        <v>0</v>
      </c>
      <c r="Q133" s="60">
        <v>0</v>
      </c>
      <c r="R133" s="60">
        <v>0</v>
      </c>
      <c r="S133" s="40" t="s">
        <v>46</v>
      </c>
      <c r="T133" s="40"/>
      <c r="U133" s="40">
        <f t="shared" si="55"/>
        <v>0</v>
      </c>
      <c r="V133" s="40"/>
      <c r="W133" s="61">
        <v>0</v>
      </c>
      <c r="X133" s="61">
        <v>0</v>
      </c>
      <c r="Y133" s="43">
        <f>C133-V133</f>
        <v>0</v>
      </c>
      <c r="Z133" s="44"/>
      <c r="AA133" s="45">
        <f>C133-U133</f>
        <v>0</v>
      </c>
      <c r="AB133" s="46"/>
      <c r="AC133" s="61">
        <v>0</v>
      </c>
      <c r="AD133" s="62" t="s">
        <v>47</v>
      </c>
      <c r="AE133" s="85"/>
    </row>
    <row r="134" spans="1:41" ht="18.75" hidden="1" customHeight="1">
      <c r="A134" s="33">
        <v>64306400</v>
      </c>
      <c r="B134" s="34" t="s">
        <v>160</v>
      </c>
      <c r="C134" s="35">
        <f t="shared" si="53"/>
        <v>0</v>
      </c>
      <c r="D134" s="36">
        <v>0</v>
      </c>
      <c r="E134" s="36">
        <f t="shared" ref="E134:O135" si="59">D134</f>
        <v>0</v>
      </c>
      <c r="F134" s="36">
        <f t="shared" si="59"/>
        <v>0</v>
      </c>
      <c r="G134" s="36">
        <f t="shared" si="59"/>
        <v>0</v>
      </c>
      <c r="H134" s="36">
        <f t="shared" si="59"/>
        <v>0</v>
      </c>
      <c r="I134" s="36">
        <f t="shared" si="59"/>
        <v>0</v>
      </c>
      <c r="J134" s="36">
        <f t="shared" si="59"/>
        <v>0</v>
      </c>
      <c r="K134" s="36">
        <f t="shared" si="59"/>
        <v>0</v>
      </c>
      <c r="L134" s="36">
        <f t="shared" si="59"/>
        <v>0</v>
      </c>
      <c r="M134" s="36">
        <f t="shared" si="59"/>
        <v>0</v>
      </c>
      <c r="N134" s="36">
        <f t="shared" si="59"/>
        <v>0</v>
      </c>
      <c r="O134" s="36">
        <f t="shared" si="59"/>
        <v>0</v>
      </c>
      <c r="P134" s="60">
        <v>0</v>
      </c>
      <c r="Q134" s="60">
        <v>0</v>
      </c>
      <c r="R134" s="60">
        <v>0</v>
      </c>
      <c r="S134" s="40">
        <v>-1</v>
      </c>
      <c r="T134" s="40">
        <v>178.98</v>
      </c>
      <c r="U134" s="40">
        <f t="shared" si="55"/>
        <v>214.77600000000001</v>
      </c>
      <c r="V134" s="40"/>
      <c r="W134" s="61">
        <v>178.98</v>
      </c>
      <c r="X134" s="61">
        <v>0</v>
      </c>
      <c r="Y134" s="43">
        <f>C134-V134</f>
        <v>0</v>
      </c>
      <c r="Z134" s="44"/>
      <c r="AA134" s="45">
        <f>C134-U134</f>
        <v>-214.77600000000001</v>
      </c>
      <c r="AB134" s="46">
        <f>(C134-W134)/W134</f>
        <v>-1</v>
      </c>
      <c r="AC134" s="61">
        <v>-178.98</v>
      </c>
      <c r="AD134" s="62" t="s">
        <v>47</v>
      </c>
      <c r="AE134" s="65"/>
    </row>
    <row r="135" spans="1:41" ht="18.75" hidden="1" customHeight="1">
      <c r="A135" s="33">
        <v>64308000</v>
      </c>
      <c r="B135" s="34" t="s">
        <v>161</v>
      </c>
      <c r="C135" s="35">
        <f>SUM(D135:O135)</f>
        <v>0</v>
      </c>
      <c r="D135" s="36">
        <v>0</v>
      </c>
      <c r="E135" s="36">
        <f t="shared" si="59"/>
        <v>0</v>
      </c>
      <c r="F135" s="36">
        <f t="shared" si="59"/>
        <v>0</v>
      </c>
      <c r="G135" s="36">
        <f t="shared" si="59"/>
        <v>0</v>
      </c>
      <c r="H135" s="36">
        <f t="shared" si="59"/>
        <v>0</v>
      </c>
      <c r="I135" s="36">
        <f t="shared" si="59"/>
        <v>0</v>
      </c>
      <c r="J135" s="36">
        <f t="shared" si="59"/>
        <v>0</v>
      </c>
      <c r="K135" s="36">
        <f t="shared" si="59"/>
        <v>0</v>
      </c>
      <c r="L135" s="36">
        <f t="shared" si="59"/>
        <v>0</v>
      </c>
      <c r="M135" s="36">
        <f t="shared" si="59"/>
        <v>0</v>
      </c>
      <c r="N135" s="36">
        <f t="shared" si="59"/>
        <v>0</v>
      </c>
      <c r="O135" s="36">
        <f t="shared" si="59"/>
        <v>0</v>
      </c>
      <c r="P135" s="60">
        <v>0</v>
      </c>
      <c r="Q135" s="35">
        <v>0</v>
      </c>
      <c r="R135" s="60">
        <v>0</v>
      </c>
      <c r="S135" s="40" t="s">
        <v>46</v>
      </c>
      <c r="T135" s="40"/>
      <c r="U135" s="40">
        <f t="shared" si="55"/>
        <v>0</v>
      </c>
      <c r="V135" s="40"/>
      <c r="Y135" s="43">
        <f>C135-V135</f>
        <v>0</v>
      </c>
      <c r="Z135" s="44"/>
      <c r="AA135" s="45">
        <f>C135-U135</f>
        <v>0</v>
      </c>
      <c r="AB135" s="46"/>
      <c r="AE135" s="65"/>
    </row>
    <row r="136" spans="1:41" ht="18.75" customHeight="1">
      <c r="A136" s="39">
        <v>64309900</v>
      </c>
      <c r="B136" s="26" t="s">
        <v>162</v>
      </c>
      <c r="C136" s="58">
        <f>SUM(C117:C135)</f>
        <v>225001</v>
      </c>
      <c r="D136" s="35">
        <f t="shared" ref="D136:O136" si="60">SUM(D117:D135)</f>
        <v>18748</v>
      </c>
      <c r="E136" s="35">
        <f t="shared" si="60"/>
        <v>18748</v>
      </c>
      <c r="F136" s="35">
        <f t="shared" si="60"/>
        <v>18748</v>
      </c>
      <c r="G136" s="35">
        <f t="shared" si="60"/>
        <v>18748</v>
      </c>
      <c r="H136" s="35">
        <f t="shared" si="60"/>
        <v>18773</v>
      </c>
      <c r="I136" s="35">
        <f t="shared" si="60"/>
        <v>18748</v>
      </c>
      <c r="J136" s="35">
        <f t="shared" si="60"/>
        <v>18748</v>
      </c>
      <c r="K136" s="35">
        <f t="shared" si="60"/>
        <v>18748</v>
      </c>
      <c r="L136" s="35">
        <f t="shared" si="60"/>
        <v>18748</v>
      </c>
      <c r="M136" s="35">
        <f t="shared" si="60"/>
        <v>18748</v>
      </c>
      <c r="N136" s="35">
        <f t="shared" si="60"/>
        <v>18748</v>
      </c>
      <c r="O136" s="35">
        <f t="shared" si="60"/>
        <v>18748</v>
      </c>
      <c r="P136" s="35">
        <v>101378</v>
      </c>
      <c r="Q136" s="92">
        <v>105792.78</v>
      </c>
      <c r="R136" s="35">
        <v>46353</v>
      </c>
      <c r="S136" s="40" t="s">
        <v>46</v>
      </c>
      <c r="T136" s="41">
        <f>SUM(T117:T135)</f>
        <v>21894.350000000002</v>
      </c>
      <c r="U136" s="41">
        <f t="shared" si="55"/>
        <v>26273.220000000005</v>
      </c>
      <c r="V136" s="41">
        <f>SUM(V117:V135)</f>
        <v>22910.480000000003</v>
      </c>
      <c r="W136" s="83">
        <v>226560.26</v>
      </c>
      <c r="X136" s="83">
        <v>205200</v>
      </c>
      <c r="Y136" s="43">
        <f>C136-V136</f>
        <v>202090.52</v>
      </c>
      <c r="Z136" s="44">
        <f>(C136-X136)/X136</f>
        <v>9.6496101364522413E-2</v>
      </c>
      <c r="AA136" s="45">
        <f>C136-U136</f>
        <v>198727.78</v>
      </c>
      <c r="AB136" s="46">
        <f>(C136-W136)/W136</f>
        <v>-6.8823190792595725E-3</v>
      </c>
      <c r="AC136" s="83">
        <v>-21360.26</v>
      </c>
      <c r="AD136" s="83">
        <v>-10.41</v>
      </c>
      <c r="AE136" s="65"/>
    </row>
    <row r="137" spans="1:41" ht="18.75" customHeight="1" thickBot="1">
      <c r="A137" s="33"/>
      <c r="B137" s="34"/>
      <c r="C137" s="48"/>
      <c r="D137" s="28"/>
      <c r="E137" s="28"/>
      <c r="F137" s="28"/>
      <c r="G137" s="28"/>
      <c r="H137" s="28"/>
      <c r="I137" s="28"/>
      <c r="J137" s="28"/>
      <c r="K137" s="28"/>
      <c r="L137" s="28"/>
      <c r="M137" s="28"/>
      <c r="N137" s="28"/>
      <c r="O137" s="28"/>
      <c r="P137" s="29"/>
      <c r="Q137" s="29"/>
      <c r="R137" s="29"/>
      <c r="S137" s="19"/>
      <c r="T137" s="19"/>
      <c r="U137" s="19"/>
      <c r="V137" s="19"/>
      <c r="Y137" s="51"/>
      <c r="Z137" s="52"/>
      <c r="AA137" s="53"/>
      <c r="AB137" s="54"/>
      <c r="AE137" s="65"/>
    </row>
    <row r="138" spans="1:41" ht="18.75" hidden="1" customHeight="1">
      <c r="A138" s="33"/>
      <c r="B138" s="26" t="s">
        <v>163</v>
      </c>
      <c r="C138" s="48"/>
      <c r="D138" s="28"/>
      <c r="E138" s="28"/>
      <c r="F138" s="28"/>
      <c r="G138" s="28"/>
      <c r="H138" s="28"/>
      <c r="I138" s="28"/>
      <c r="J138" s="28"/>
      <c r="K138" s="28"/>
      <c r="L138" s="28"/>
      <c r="M138" s="28"/>
      <c r="N138" s="28"/>
      <c r="O138" s="28"/>
      <c r="P138" s="29"/>
      <c r="Q138" s="60"/>
      <c r="R138" s="29"/>
      <c r="S138" s="19"/>
      <c r="T138" s="19"/>
      <c r="U138" s="19"/>
      <c r="V138" s="19"/>
      <c r="Y138" s="51"/>
      <c r="Z138" s="52"/>
      <c r="AA138" s="53"/>
      <c r="AB138" s="54"/>
      <c r="AE138" s="65"/>
    </row>
    <row r="139" spans="1:41" ht="18.75" hidden="1" customHeight="1">
      <c r="A139" s="33">
        <v>64700500</v>
      </c>
      <c r="B139" s="34" t="s">
        <v>164</v>
      </c>
      <c r="C139" s="35">
        <f t="shared" ref="C139:C144" si="61">SUM(D139:O139)</f>
        <v>0</v>
      </c>
      <c r="D139" s="36">
        <v>0</v>
      </c>
      <c r="E139" s="36">
        <f>D139</f>
        <v>0</v>
      </c>
      <c r="F139" s="36">
        <f t="shared" ref="F139:O139" si="62">E139</f>
        <v>0</v>
      </c>
      <c r="G139" s="36">
        <f t="shared" si="62"/>
        <v>0</v>
      </c>
      <c r="H139" s="36">
        <f t="shared" si="62"/>
        <v>0</v>
      </c>
      <c r="I139" s="36">
        <f t="shared" si="62"/>
        <v>0</v>
      </c>
      <c r="J139" s="36">
        <f t="shared" si="62"/>
        <v>0</v>
      </c>
      <c r="K139" s="36">
        <f t="shared" si="62"/>
        <v>0</v>
      </c>
      <c r="L139" s="36">
        <f t="shared" si="62"/>
        <v>0</v>
      </c>
      <c r="M139" s="36">
        <f t="shared" si="62"/>
        <v>0</v>
      </c>
      <c r="N139" s="36">
        <f t="shared" si="62"/>
        <v>0</v>
      </c>
      <c r="O139" s="36">
        <f t="shared" si="62"/>
        <v>0</v>
      </c>
      <c r="P139" s="60">
        <v>0</v>
      </c>
      <c r="Q139" s="60">
        <v>0</v>
      </c>
      <c r="R139" s="60">
        <v>0</v>
      </c>
      <c r="S139" s="40">
        <v>-1</v>
      </c>
      <c r="T139" s="40"/>
      <c r="U139" s="40">
        <f t="shared" si="55"/>
        <v>0</v>
      </c>
      <c r="V139" s="40"/>
      <c r="Y139" s="43">
        <f t="shared" ref="Y139:Y147" si="63">C139-V139</f>
        <v>0</v>
      </c>
      <c r="Z139" s="44"/>
      <c r="AA139" s="45">
        <f t="shared" ref="AA139:AA147" si="64">C139-U139</f>
        <v>0</v>
      </c>
      <c r="AB139" s="46"/>
      <c r="AE139" s="65"/>
    </row>
    <row r="140" spans="1:41" ht="18.75" hidden="1" customHeight="1">
      <c r="A140" s="33">
        <v>64701500</v>
      </c>
      <c r="B140" s="34" t="s">
        <v>165</v>
      </c>
      <c r="C140" s="35">
        <f t="shared" si="61"/>
        <v>0</v>
      </c>
      <c r="D140" s="36">
        <v>0</v>
      </c>
      <c r="E140" s="36">
        <f t="shared" ref="E140:O145" si="65">D140</f>
        <v>0</v>
      </c>
      <c r="F140" s="36">
        <f t="shared" si="65"/>
        <v>0</v>
      </c>
      <c r="G140" s="36">
        <f t="shared" si="65"/>
        <v>0</v>
      </c>
      <c r="H140" s="36">
        <f t="shared" si="65"/>
        <v>0</v>
      </c>
      <c r="I140" s="36">
        <f t="shared" si="65"/>
        <v>0</v>
      </c>
      <c r="J140" s="36">
        <f t="shared" si="65"/>
        <v>0</v>
      </c>
      <c r="K140" s="36">
        <f t="shared" si="65"/>
        <v>0</v>
      </c>
      <c r="L140" s="36">
        <f t="shared" si="65"/>
        <v>0</v>
      </c>
      <c r="M140" s="36">
        <f t="shared" si="65"/>
        <v>0</v>
      </c>
      <c r="N140" s="36">
        <f t="shared" si="65"/>
        <v>0</v>
      </c>
      <c r="O140" s="36">
        <f t="shared" si="65"/>
        <v>0</v>
      </c>
      <c r="P140" s="60">
        <v>0</v>
      </c>
      <c r="Q140" s="60">
        <v>0</v>
      </c>
      <c r="R140" s="60">
        <v>0</v>
      </c>
      <c r="S140" s="40" t="s">
        <v>46</v>
      </c>
      <c r="T140" s="40"/>
      <c r="U140" s="40">
        <f t="shared" si="55"/>
        <v>0</v>
      </c>
      <c r="V140" s="40"/>
      <c r="Y140" s="43">
        <f t="shared" si="63"/>
        <v>0</v>
      </c>
      <c r="Z140" s="44"/>
      <c r="AA140" s="45">
        <f t="shared" si="64"/>
        <v>0</v>
      </c>
      <c r="AB140" s="46"/>
      <c r="AE140" s="65"/>
    </row>
    <row r="141" spans="1:41" ht="18.75" hidden="1" customHeight="1">
      <c r="A141" s="33">
        <v>64702000</v>
      </c>
      <c r="B141" s="34" t="s">
        <v>166</v>
      </c>
      <c r="C141" s="35">
        <f t="shared" si="61"/>
        <v>0</v>
      </c>
      <c r="D141" s="36">
        <v>0</v>
      </c>
      <c r="E141" s="36">
        <f t="shared" si="65"/>
        <v>0</v>
      </c>
      <c r="F141" s="36">
        <f t="shared" si="65"/>
        <v>0</v>
      </c>
      <c r="G141" s="36">
        <f t="shared" si="65"/>
        <v>0</v>
      </c>
      <c r="H141" s="36">
        <f t="shared" si="65"/>
        <v>0</v>
      </c>
      <c r="I141" s="36">
        <f t="shared" si="65"/>
        <v>0</v>
      </c>
      <c r="J141" s="36">
        <f t="shared" si="65"/>
        <v>0</v>
      </c>
      <c r="K141" s="36">
        <f t="shared" si="65"/>
        <v>0</v>
      </c>
      <c r="L141" s="36">
        <f t="shared" si="65"/>
        <v>0</v>
      </c>
      <c r="M141" s="36">
        <f t="shared" si="65"/>
        <v>0</v>
      </c>
      <c r="N141" s="36">
        <f t="shared" si="65"/>
        <v>0</v>
      </c>
      <c r="O141" s="36">
        <f t="shared" si="65"/>
        <v>0</v>
      </c>
      <c r="P141" s="60">
        <v>0</v>
      </c>
      <c r="Q141" s="60">
        <v>0</v>
      </c>
      <c r="R141" s="60">
        <v>0</v>
      </c>
      <c r="S141" s="40" t="s">
        <v>46</v>
      </c>
      <c r="T141" s="40"/>
      <c r="U141" s="40">
        <f t="shared" si="55"/>
        <v>0</v>
      </c>
      <c r="V141" s="40"/>
      <c r="Y141" s="43">
        <f t="shared" si="63"/>
        <v>0</v>
      </c>
      <c r="Z141" s="44"/>
      <c r="AA141" s="45">
        <f t="shared" si="64"/>
        <v>0</v>
      </c>
      <c r="AB141" s="46"/>
      <c r="AE141" s="65"/>
    </row>
    <row r="142" spans="1:41" ht="18.75" hidden="1" customHeight="1">
      <c r="A142" s="33">
        <v>64705000</v>
      </c>
      <c r="B142" s="34" t="s">
        <v>167</v>
      </c>
      <c r="C142" s="35">
        <f t="shared" si="61"/>
        <v>0</v>
      </c>
      <c r="D142" s="36">
        <v>0</v>
      </c>
      <c r="E142" s="36">
        <f t="shared" si="65"/>
        <v>0</v>
      </c>
      <c r="F142" s="36">
        <f t="shared" si="65"/>
        <v>0</v>
      </c>
      <c r="G142" s="36">
        <f t="shared" si="65"/>
        <v>0</v>
      </c>
      <c r="H142" s="36">
        <f t="shared" si="65"/>
        <v>0</v>
      </c>
      <c r="I142" s="36">
        <f t="shared" si="65"/>
        <v>0</v>
      </c>
      <c r="J142" s="36">
        <f t="shared" si="65"/>
        <v>0</v>
      </c>
      <c r="K142" s="36">
        <f t="shared" si="65"/>
        <v>0</v>
      </c>
      <c r="L142" s="36">
        <f t="shared" si="65"/>
        <v>0</v>
      </c>
      <c r="M142" s="36">
        <f t="shared" si="65"/>
        <v>0</v>
      </c>
      <c r="N142" s="36">
        <f t="shared" si="65"/>
        <v>0</v>
      </c>
      <c r="O142" s="36">
        <f t="shared" si="65"/>
        <v>0</v>
      </c>
      <c r="P142" s="60">
        <v>0</v>
      </c>
      <c r="Q142" s="60">
        <v>0</v>
      </c>
      <c r="R142" s="60">
        <v>0</v>
      </c>
      <c r="S142" s="40" t="s">
        <v>46</v>
      </c>
      <c r="T142" s="40"/>
      <c r="U142" s="40">
        <f t="shared" si="55"/>
        <v>0</v>
      </c>
      <c r="V142" s="40"/>
      <c r="Y142" s="43">
        <f t="shared" si="63"/>
        <v>0</v>
      </c>
      <c r="Z142" s="44"/>
      <c r="AA142" s="45">
        <f t="shared" si="64"/>
        <v>0</v>
      </c>
      <c r="AB142" s="46"/>
      <c r="AE142" s="65"/>
    </row>
    <row r="143" spans="1:41" ht="18.75" hidden="1" customHeight="1">
      <c r="A143" s="33">
        <v>64705400</v>
      </c>
      <c r="B143" s="34" t="s">
        <v>168</v>
      </c>
      <c r="C143" s="35">
        <f t="shared" si="61"/>
        <v>0</v>
      </c>
      <c r="D143" s="36">
        <v>0</v>
      </c>
      <c r="E143" s="36">
        <f t="shared" si="65"/>
        <v>0</v>
      </c>
      <c r="F143" s="36">
        <f t="shared" si="65"/>
        <v>0</v>
      </c>
      <c r="G143" s="36">
        <f t="shared" si="65"/>
        <v>0</v>
      </c>
      <c r="H143" s="36">
        <f t="shared" si="65"/>
        <v>0</v>
      </c>
      <c r="I143" s="36">
        <f t="shared" si="65"/>
        <v>0</v>
      </c>
      <c r="J143" s="36">
        <f t="shared" si="65"/>
        <v>0</v>
      </c>
      <c r="K143" s="36">
        <f t="shared" si="65"/>
        <v>0</v>
      </c>
      <c r="L143" s="36">
        <f t="shared" si="65"/>
        <v>0</v>
      </c>
      <c r="M143" s="36">
        <f t="shared" si="65"/>
        <v>0</v>
      </c>
      <c r="N143" s="36">
        <f t="shared" si="65"/>
        <v>0</v>
      </c>
      <c r="O143" s="36">
        <f t="shared" si="65"/>
        <v>0</v>
      </c>
      <c r="P143" s="60">
        <v>0</v>
      </c>
      <c r="Q143" s="60">
        <v>0</v>
      </c>
      <c r="R143" s="60">
        <v>0</v>
      </c>
      <c r="S143" s="40">
        <v>-1</v>
      </c>
      <c r="T143" s="40"/>
      <c r="U143" s="40">
        <f t="shared" si="55"/>
        <v>0</v>
      </c>
      <c r="V143" s="40"/>
      <c r="Y143" s="43">
        <f t="shared" si="63"/>
        <v>0</v>
      </c>
      <c r="Z143" s="44"/>
      <c r="AA143" s="45">
        <f t="shared" si="64"/>
        <v>0</v>
      </c>
      <c r="AB143" s="46"/>
      <c r="AE143" s="65"/>
    </row>
    <row r="144" spans="1:41" ht="18.75" hidden="1" customHeight="1">
      <c r="A144" s="33">
        <v>64705600</v>
      </c>
      <c r="B144" s="34" t="s">
        <v>169</v>
      </c>
      <c r="C144" s="35">
        <f t="shared" si="61"/>
        <v>0</v>
      </c>
      <c r="D144" s="36">
        <v>0</v>
      </c>
      <c r="E144" s="36">
        <f t="shared" si="65"/>
        <v>0</v>
      </c>
      <c r="F144" s="36">
        <f t="shared" si="65"/>
        <v>0</v>
      </c>
      <c r="G144" s="36">
        <f t="shared" si="65"/>
        <v>0</v>
      </c>
      <c r="H144" s="36">
        <f t="shared" si="65"/>
        <v>0</v>
      </c>
      <c r="I144" s="36">
        <f t="shared" si="65"/>
        <v>0</v>
      </c>
      <c r="J144" s="36">
        <f t="shared" si="65"/>
        <v>0</v>
      </c>
      <c r="K144" s="36">
        <f t="shared" si="65"/>
        <v>0</v>
      </c>
      <c r="L144" s="36">
        <f t="shared" si="65"/>
        <v>0</v>
      </c>
      <c r="M144" s="36">
        <f t="shared" si="65"/>
        <v>0</v>
      </c>
      <c r="N144" s="36">
        <f t="shared" si="65"/>
        <v>0</v>
      </c>
      <c r="O144" s="36">
        <f t="shared" si="65"/>
        <v>0</v>
      </c>
      <c r="P144" s="60">
        <v>0</v>
      </c>
      <c r="Q144" s="60">
        <v>0</v>
      </c>
      <c r="R144" s="60">
        <v>0</v>
      </c>
      <c r="S144" s="40">
        <v>-1</v>
      </c>
      <c r="T144" s="40">
        <v>125</v>
      </c>
      <c r="U144" s="40">
        <f t="shared" si="55"/>
        <v>150</v>
      </c>
      <c r="V144" s="40"/>
      <c r="Y144" s="43">
        <f t="shared" si="63"/>
        <v>0</v>
      </c>
      <c r="Z144" s="44"/>
      <c r="AA144" s="45">
        <f t="shared" si="64"/>
        <v>-150</v>
      </c>
      <c r="AB144" s="46"/>
      <c r="AE144" s="65"/>
    </row>
    <row r="145" spans="1:35" ht="18.75" hidden="1" customHeight="1">
      <c r="A145" s="33">
        <v>64706600</v>
      </c>
      <c r="B145" s="34" t="s">
        <v>170</v>
      </c>
      <c r="C145" s="35">
        <f>SUM(D145:O145)</f>
        <v>0</v>
      </c>
      <c r="D145" s="36">
        <v>0</v>
      </c>
      <c r="E145" s="36">
        <f t="shared" si="65"/>
        <v>0</v>
      </c>
      <c r="F145" s="36">
        <f t="shared" si="65"/>
        <v>0</v>
      </c>
      <c r="G145" s="36">
        <f t="shared" si="65"/>
        <v>0</v>
      </c>
      <c r="H145" s="36">
        <f t="shared" si="65"/>
        <v>0</v>
      </c>
      <c r="I145" s="36">
        <f t="shared" si="65"/>
        <v>0</v>
      </c>
      <c r="J145" s="36">
        <f t="shared" si="65"/>
        <v>0</v>
      </c>
      <c r="K145" s="36">
        <f t="shared" si="65"/>
        <v>0</v>
      </c>
      <c r="L145" s="36">
        <f t="shared" si="65"/>
        <v>0</v>
      </c>
      <c r="M145" s="36">
        <f t="shared" si="65"/>
        <v>0</v>
      </c>
      <c r="N145" s="36">
        <f t="shared" si="65"/>
        <v>0</v>
      </c>
      <c r="O145" s="36">
        <f t="shared" si="65"/>
        <v>0</v>
      </c>
      <c r="P145" s="60">
        <v>0</v>
      </c>
      <c r="Q145" s="35">
        <v>0</v>
      </c>
      <c r="R145" s="60">
        <v>0</v>
      </c>
      <c r="S145" s="40" t="s">
        <v>46</v>
      </c>
      <c r="T145" s="40"/>
      <c r="U145" s="40">
        <f t="shared" si="55"/>
        <v>0</v>
      </c>
      <c r="V145" s="40"/>
      <c r="Y145" s="43">
        <f t="shared" si="63"/>
        <v>0</v>
      </c>
      <c r="Z145" s="44"/>
      <c r="AA145" s="45">
        <f t="shared" si="64"/>
        <v>0</v>
      </c>
      <c r="AB145" s="46"/>
      <c r="AE145" s="65"/>
    </row>
    <row r="146" spans="1:35" ht="18.75" hidden="1" customHeight="1">
      <c r="A146" s="39">
        <v>64709900</v>
      </c>
      <c r="B146" s="26" t="s">
        <v>171</v>
      </c>
      <c r="C146" s="35">
        <f>SUM(C139:C145)</f>
        <v>0</v>
      </c>
      <c r="D146" s="35">
        <f t="shared" ref="D146:O146" si="66">SUM(D139:D145)</f>
        <v>0</v>
      </c>
      <c r="E146" s="35">
        <f t="shared" si="66"/>
        <v>0</v>
      </c>
      <c r="F146" s="35">
        <f t="shared" si="66"/>
        <v>0</v>
      </c>
      <c r="G146" s="35">
        <f t="shared" si="66"/>
        <v>0</v>
      </c>
      <c r="H146" s="35">
        <f t="shared" si="66"/>
        <v>0</v>
      </c>
      <c r="I146" s="35">
        <f t="shared" si="66"/>
        <v>0</v>
      </c>
      <c r="J146" s="35">
        <f t="shared" si="66"/>
        <v>0</v>
      </c>
      <c r="K146" s="35">
        <f t="shared" si="66"/>
        <v>0</v>
      </c>
      <c r="L146" s="35">
        <f t="shared" si="66"/>
        <v>0</v>
      </c>
      <c r="M146" s="35">
        <f t="shared" si="66"/>
        <v>0</v>
      </c>
      <c r="N146" s="35">
        <f t="shared" si="66"/>
        <v>0</v>
      </c>
      <c r="O146" s="35">
        <f t="shared" si="66"/>
        <v>0</v>
      </c>
      <c r="P146" s="35">
        <v>0</v>
      </c>
      <c r="Q146" s="35">
        <v>0</v>
      </c>
      <c r="R146" s="35">
        <v>0</v>
      </c>
      <c r="S146" s="40">
        <v>-1</v>
      </c>
      <c r="T146" s="40">
        <f>T144</f>
        <v>125</v>
      </c>
      <c r="U146" s="40">
        <f t="shared" si="55"/>
        <v>150</v>
      </c>
      <c r="V146" s="40"/>
      <c r="Y146" s="43">
        <f t="shared" si="63"/>
        <v>0</v>
      </c>
      <c r="Z146" s="44"/>
      <c r="AA146" s="45">
        <f t="shared" si="64"/>
        <v>-150</v>
      </c>
      <c r="AB146" s="46"/>
      <c r="AE146" s="65"/>
    </row>
    <row r="147" spans="1:35" ht="18.75" customHeight="1">
      <c r="A147" s="39">
        <v>64990000</v>
      </c>
      <c r="B147" s="26" t="s">
        <v>172</v>
      </c>
      <c r="C147" s="58">
        <f t="shared" ref="C147:O147" si="67">C114+C136+C146</f>
        <v>225151</v>
      </c>
      <c r="D147" s="58">
        <f t="shared" si="67"/>
        <v>18773</v>
      </c>
      <c r="E147" s="58">
        <f t="shared" si="67"/>
        <v>18748</v>
      </c>
      <c r="F147" s="58">
        <f t="shared" si="67"/>
        <v>18773</v>
      </c>
      <c r="G147" s="58">
        <f t="shared" si="67"/>
        <v>18748</v>
      </c>
      <c r="H147" s="58">
        <f t="shared" si="67"/>
        <v>18798</v>
      </c>
      <c r="I147" s="58">
        <f t="shared" si="67"/>
        <v>18748</v>
      </c>
      <c r="J147" s="58">
        <f t="shared" si="67"/>
        <v>18773</v>
      </c>
      <c r="K147" s="58">
        <f t="shared" si="67"/>
        <v>18748</v>
      </c>
      <c r="L147" s="58">
        <f t="shared" si="67"/>
        <v>18773</v>
      </c>
      <c r="M147" s="58">
        <f t="shared" si="67"/>
        <v>18748</v>
      </c>
      <c r="N147" s="58">
        <f t="shared" si="67"/>
        <v>18773</v>
      </c>
      <c r="O147" s="58">
        <f t="shared" si="67"/>
        <v>18748</v>
      </c>
      <c r="P147" s="35">
        <v>0</v>
      </c>
      <c r="Q147" s="88">
        <v>107052.78</v>
      </c>
      <c r="R147" s="35">
        <v>0</v>
      </c>
      <c r="S147" s="40" t="s">
        <v>46</v>
      </c>
      <c r="T147" s="41">
        <f>T146+T136+T114</f>
        <v>22020.980000000003</v>
      </c>
      <c r="U147" s="41">
        <f t="shared" si="55"/>
        <v>26425.176000000007</v>
      </c>
      <c r="V147" s="41">
        <f>V136+V114</f>
        <v>23210.480000000003</v>
      </c>
      <c r="W147" s="83">
        <v>226567.09</v>
      </c>
      <c r="X147" s="83">
        <v>205620</v>
      </c>
      <c r="Y147" s="43">
        <f t="shared" si="63"/>
        <v>201940.52</v>
      </c>
      <c r="Z147" s="44">
        <f>(C147-X147)/X147</f>
        <v>9.498589631358817E-2</v>
      </c>
      <c r="AA147" s="45">
        <f t="shared" si="64"/>
        <v>198725.82399999999</v>
      </c>
      <c r="AB147" s="46">
        <f>(C147-W147)/W147</f>
        <v>-6.2502016510870865E-3</v>
      </c>
      <c r="AC147" s="83">
        <v>-20947.09</v>
      </c>
      <c r="AD147" s="83">
        <v>-10.19</v>
      </c>
      <c r="AE147" s="65"/>
    </row>
    <row r="148" spans="1:35" ht="18.75" customHeight="1">
      <c r="A148" s="33"/>
      <c r="B148" s="34"/>
      <c r="C148" s="48"/>
      <c r="D148" s="28"/>
      <c r="E148" s="28"/>
      <c r="F148" s="28"/>
      <c r="G148" s="28"/>
      <c r="H148" s="28"/>
      <c r="I148" s="28"/>
      <c r="J148" s="28"/>
      <c r="K148" s="28"/>
      <c r="L148" s="28"/>
      <c r="M148" s="28"/>
      <c r="N148" s="28"/>
      <c r="O148" s="28"/>
      <c r="P148" s="56"/>
      <c r="Q148" s="56"/>
      <c r="R148" s="56"/>
      <c r="S148" s="59"/>
      <c r="T148" s="59"/>
      <c r="U148" s="59"/>
      <c r="V148" s="59"/>
      <c r="Y148" s="51"/>
      <c r="Z148" s="52"/>
      <c r="AA148" s="53"/>
      <c r="AB148" s="54"/>
      <c r="AE148" s="65"/>
    </row>
    <row r="149" spans="1:35" ht="18.75" customHeight="1">
      <c r="A149" s="33"/>
      <c r="B149" s="26" t="s">
        <v>173</v>
      </c>
      <c r="C149" s="48"/>
      <c r="D149" s="28"/>
      <c r="E149" s="28"/>
      <c r="F149" s="28"/>
      <c r="G149" s="28"/>
      <c r="H149" s="28"/>
      <c r="I149" s="28"/>
      <c r="J149" s="28"/>
      <c r="K149" s="28"/>
      <c r="L149" s="28"/>
      <c r="M149" s="28"/>
      <c r="N149" s="28"/>
      <c r="O149" s="28"/>
      <c r="P149" s="60"/>
      <c r="Q149" s="60"/>
      <c r="R149" s="56"/>
      <c r="S149" s="59"/>
      <c r="T149" s="59"/>
      <c r="U149" s="59"/>
      <c r="V149" s="59"/>
      <c r="Y149" s="51"/>
      <c r="Z149" s="52"/>
      <c r="AA149" s="53"/>
      <c r="AB149" s="54"/>
      <c r="AE149" s="65"/>
    </row>
    <row r="150" spans="1:35" ht="18.75" customHeight="1">
      <c r="A150" s="33">
        <v>66101000</v>
      </c>
      <c r="B150" s="34" t="s">
        <v>174</v>
      </c>
      <c r="C150" s="35">
        <f>SUM(D150:O150)</f>
        <v>58632</v>
      </c>
      <c r="D150" s="36">
        <v>4886</v>
      </c>
      <c r="E150" s="36">
        <f>D150</f>
        <v>4886</v>
      </c>
      <c r="F150" s="36">
        <f t="shared" ref="F150:O150" si="68">E150</f>
        <v>4886</v>
      </c>
      <c r="G150" s="36">
        <f t="shared" si="68"/>
        <v>4886</v>
      </c>
      <c r="H150" s="36">
        <f t="shared" si="68"/>
        <v>4886</v>
      </c>
      <c r="I150" s="36">
        <f t="shared" si="68"/>
        <v>4886</v>
      </c>
      <c r="J150" s="36">
        <f t="shared" si="68"/>
        <v>4886</v>
      </c>
      <c r="K150" s="36">
        <f t="shared" si="68"/>
        <v>4886</v>
      </c>
      <c r="L150" s="36">
        <f t="shared" si="68"/>
        <v>4886</v>
      </c>
      <c r="M150" s="36">
        <f t="shared" si="68"/>
        <v>4886</v>
      </c>
      <c r="N150" s="36">
        <f t="shared" si="68"/>
        <v>4886</v>
      </c>
      <c r="O150" s="36">
        <f t="shared" si="68"/>
        <v>4886</v>
      </c>
      <c r="P150" s="36">
        <v>585</v>
      </c>
      <c r="Q150" s="36">
        <v>585</v>
      </c>
      <c r="R150" s="36">
        <v>585</v>
      </c>
      <c r="S150" s="36">
        <v>585</v>
      </c>
      <c r="T150" s="36">
        <v>585</v>
      </c>
      <c r="U150" s="36">
        <v>585</v>
      </c>
      <c r="V150" s="36">
        <v>585</v>
      </c>
      <c r="W150" s="36">
        <v>585</v>
      </c>
      <c r="X150" s="36">
        <v>585</v>
      </c>
      <c r="Y150" s="36">
        <v>585</v>
      </c>
      <c r="Z150" s="36">
        <v>585</v>
      </c>
      <c r="AA150" s="36">
        <v>585</v>
      </c>
      <c r="AB150" s="36">
        <v>585</v>
      </c>
      <c r="AC150" s="36">
        <v>585</v>
      </c>
      <c r="AD150" s="36">
        <v>585</v>
      </c>
      <c r="AE150" s="65"/>
      <c r="AI150" s="38"/>
    </row>
    <row r="151" spans="1:35" ht="18.75" hidden="1" customHeight="1">
      <c r="A151" s="33">
        <v>66105000</v>
      </c>
      <c r="B151" s="34" t="s">
        <v>175</v>
      </c>
      <c r="C151" s="35">
        <f t="shared" ref="C151:C167" si="69">SUM(D151:O151)</f>
        <v>0</v>
      </c>
      <c r="D151" s="36"/>
      <c r="E151" s="36"/>
      <c r="F151" s="36"/>
      <c r="G151" s="36"/>
      <c r="H151" s="36"/>
      <c r="I151" s="36"/>
      <c r="J151" s="36"/>
      <c r="K151" s="36"/>
      <c r="L151" s="36"/>
      <c r="M151" s="36"/>
      <c r="N151" s="36"/>
      <c r="O151" s="36"/>
      <c r="P151" s="60">
        <v>0</v>
      </c>
      <c r="Q151" s="60">
        <v>0</v>
      </c>
      <c r="R151" s="60">
        <v>0</v>
      </c>
      <c r="S151" s="40" t="s">
        <v>46</v>
      </c>
      <c r="T151" s="40"/>
      <c r="U151" s="40">
        <f t="shared" si="55"/>
        <v>0</v>
      </c>
      <c r="V151" s="40"/>
      <c r="Y151" s="43">
        <f t="shared" ref="Y151:Y169" si="70">C151-V151</f>
        <v>0</v>
      </c>
      <c r="Z151" s="44"/>
      <c r="AA151" s="45">
        <f t="shared" ref="AA151:AA169" si="71">C151-U151</f>
        <v>0</v>
      </c>
      <c r="AB151" s="46"/>
      <c r="AE151" s="65"/>
      <c r="AI151" s="38"/>
    </row>
    <row r="152" spans="1:35" ht="18.75" hidden="1" customHeight="1">
      <c r="A152" s="33"/>
      <c r="B152" s="34" t="s">
        <v>88</v>
      </c>
      <c r="C152" s="35"/>
      <c r="D152" s="36"/>
      <c r="E152" s="36"/>
      <c r="F152" s="36"/>
      <c r="G152" s="36"/>
      <c r="H152" s="36"/>
      <c r="I152" s="36"/>
      <c r="J152" s="36"/>
      <c r="K152" s="36"/>
      <c r="L152" s="36"/>
      <c r="M152" s="36"/>
      <c r="N152" s="36"/>
      <c r="O152" s="36"/>
      <c r="P152" s="60"/>
      <c r="Q152" s="60"/>
      <c r="R152" s="60"/>
      <c r="S152" s="40"/>
      <c r="T152" s="40">
        <v>2570.4</v>
      </c>
      <c r="U152" s="40">
        <f t="shared" si="55"/>
        <v>3084.4800000000005</v>
      </c>
      <c r="V152" s="40"/>
      <c r="Y152" s="43">
        <f t="shared" si="70"/>
        <v>0</v>
      </c>
      <c r="Z152" s="44"/>
      <c r="AA152" s="45">
        <f t="shared" si="71"/>
        <v>-3084.4800000000005</v>
      </c>
      <c r="AB152" s="46"/>
      <c r="AE152" s="65"/>
      <c r="AI152" s="38"/>
    </row>
    <row r="153" spans="1:35" ht="18.75" hidden="1" customHeight="1">
      <c r="A153" s="33">
        <v>66220000</v>
      </c>
      <c r="B153" s="34" t="s">
        <v>176</v>
      </c>
      <c r="C153" s="35">
        <f t="shared" si="69"/>
        <v>0</v>
      </c>
      <c r="D153" s="36"/>
      <c r="E153" s="36"/>
      <c r="F153" s="36"/>
      <c r="G153" s="36"/>
      <c r="H153" s="36"/>
      <c r="I153" s="36"/>
      <c r="J153" s="36"/>
      <c r="K153" s="36"/>
      <c r="L153" s="36"/>
      <c r="M153" s="36"/>
      <c r="N153" s="36"/>
      <c r="O153" s="36"/>
      <c r="P153" s="60">
        <v>0</v>
      </c>
      <c r="Q153" s="60">
        <v>0</v>
      </c>
      <c r="R153" s="60">
        <v>0</v>
      </c>
      <c r="S153" s="40" t="s">
        <v>46</v>
      </c>
      <c r="T153" s="40">
        <v>50</v>
      </c>
      <c r="U153" s="40">
        <f t="shared" si="55"/>
        <v>60</v>
      </c>
      <c r="V153" s="40"/>
      <c r="Y153" s="43">
        <f t="shared" si="70"/>
        <v>0</v>
      </c>
      <c r="Z153" s="44"/>
      <c r="AA153" s="45">
        <f t="shared" si="71"/>
        <v>-60</v>
      </c>
      <c r="AB153" s="46"/>
      <c r="AE153" s="65"/>
      <c r="AI153" s="38"/>
    </row>
    <row r="154" spans="1:35" ht="18.75" customHeight="1">
      <c r="A154" s="33">
        <v>66240000</v>
      </c>
      <c r="B154" s="34" t="s">
        <v>177</v>
      </c>
      <c r="C154" s="35">
        <f t="shared" si="69"/>
        <v>50</v>
      </c>
      <c r="D154" s="36">
        <v>0</v>
      </c>
      <c r="E154" s="36">
        <v>0</v>
      </c>
      <c r="F154" s="36">
        <v>0</v>
      </c>
      <c r="G154" s="36">
        <v>50</v>
      </c>
      <c r="H154" s="36">
        <v>0</v>
      </c>
      <c r="I154" s="36">
        <v>0</v>
      </c>
      <c r="J154" s="36">
        <v>0</v>
      </c>
      <c r="K154" s="36">
        <v>0</v>
      </c>
      <c r="L154" s="36">
        <v>0</v>
      </c>
      <c r="M154" s="36">
        <v>0</v>
      </c>
      <c r="N154" s="36">
        <v>0</v>
      </c>
      <c r="O154" s="36">
        <v>0</v>
      </c>
      <c r="P154" s="60">
        <v>50</v>
      </c>
      <c r="Q154" s="60">
        <v>0</v>
      </c>
      <c r="R154" s="60">
        <v>-133</v>
      </c>
      <c r="S154" s="40" t="s">
        <v>46</v>
      </c>
      <c r="T154" s="40"/>
      <c r="U154" s="40">
        <f t="shared" si="55"/>
        <v>0</v>
      </c>
      <c r="V154" s="40"/>
      <c r="Y154" s="43">
        <f t="shared" si="70"/>
        <v>50</v>
      </c>
      <c r="Z154" s="44"/>
      <c r="AA154" s="45">
        <f t="shared" si="71"/>
        <v>50</v>
      </c>
      <c r="AB154" s="46"/>
      <c r="AE154" s="65"/>
      <c r="AI154" s="38"/>
    </row>
    <row r="155" spans="1:35" ht="18.75" hidden="1" customHeight="1">
      <c r="A155" s="33">
        <v>66260000</v>
      </c>
      <c r="B155" s="34" t="s">
        <v>178</v>
      </c>
      <c r="C155" s="35">
        <v>0</v>
      </c>
      <c r="D155" s="36">
        <v>0</v>
      </c>
      <c r="E155" s="36">
        <v>0</v>
      </c>
      <c r="F155" s="36">
        <v>0</v>
      </c>
      <c r="G155" s="36">
        <v>0</v>
      </c>
      <c r="H155" s="36">
        <v>0</v>
      </c>
      <c r="I155" s="36">
        <v>0</v>
      </c>
      <c r="J155" s="36">
        <v>0</v>
      </c>
      <c r="K155" s="36">
        <f t="shared" ref="E155:O168" si="72">J155</f>
        <v>0</v>
      </c>
      <c r="L155" s="36">
        <f t="shared" si="72"/>
        <v>0</v>
      </c>
      <c r="M155" s="36">
        <f t="shared" si="72"/>
        <v>0</v>
      </c>
      <c r="N155" s="36">
        <v>0</v>
      </c>
      <c r="O155" s="36">
        <f t="shared" si="72"/>
        <v>0</v>
      </c>
      <c r="P155" s="60">
        <v>0</v>
      </c>
      <c r="Q155" s="60">
        <v>0</v>
      </c>
      <c r="R155" s="60">
        <v>0</v>
      </c>
      <c r="S155" s="40" t="s">
        <v>46</v>
      </c>
      <c r="T155" s="40"/>
      <c r="U155" s="40">
        <f t="shared" si="55"/>
        <v>0</v>
      </c>
      <c r="V155" s="40"/>
      <c r="Y155" s="43">
        <f t="shared" si="70"/>
        <v>0</v>
      </c>
      <c r="Z155" s="44"/>
      <c r="AA155" s="45">
        <f t="shared" si="71"/>
        <v>0</v>
      </c>
      <c r="AB155" s="46"/>
      <c r="AE155" s="65"/>
      <c r="AI155" s="38"/>
    </row>
    <row r="156" spans="1:35" ht="18.75" hidden="1" customHeight="1">
      <c r="A156" s="33">
        <v>66602000</v>
      </c>
      <c r="B156" s="34" t="s">
        <v>179</v>
      </c>
      <c r="C156" s="35">
        <f>SUM(D156:O156)</f>
        <v>0</v>
      </c>
      <c r="D156" s="36">
        <v>0</v>
      </c>
      <c r="E156" s="36">
        <f t="shared" si="72"/>
        <v>0</v>
      </c>
      <c r="F156" s="36">
        <f t="shared" si="72"/>
        <v>0</v>
      </c>
      <c r="G156" s="36">
        <f t="shared" si="72"/>
        <v>0</v>
      </c>
      <c r="H156" s="36">
        <f t="shared" si="72"/>
        <v>0</v>
      </c>
      <c r="I156" s="36">
        <f t="shared" si="72"/>
        <v>0</v>
      </c>
      <c r="J156" s="36">
        <f t="shared" si="72"/>
        <v>0</v>
      </c>
      <c r="K156" s="36">
        <f t="shared" si="72"/>
        <v>0</v>
      </c>
      <c r="L156" s="36">
        <f t="shared" si="72"/>
        <v>0</v>
      </c>
      <c r="M156" s="36">
        <f t="shared" si="72"/>
        <v>0</v>
      </c>
      <c r="N156" s="36">
        <f t="shared" si="72"/>
        <v>0</v>
      </c>
      <c r="O156" s="36">
        <f t="shared" si="72"/>
        <v>0</v>
      </c>
      <c r="P156" s="60">
        <v>0</v>
      </c>
      <c r="Q156" s="60">
        <v>0</v>
      </c>
      <c r="R156" s="60">
        <v>0</v>
      </c>
      <c r="S156" s="40" t="s">
        <v>46</v>
      </c>
      <c r="T156" s="40"/>
      <c r="U156" s="40">
        <f t="shared" si="55"/>
        <v>0</v>
      </c>
      <c r="V156" s="40"/>
      <c r="Y156" s="43">
        <f t="shared" si="70"/>
        <v>0</v>
      </c>
      <c r="Z156" s="44"/>
      <c r="AA156" s="45">
        <f t="shared" si="71"/>
        <v>0</v>
      </c>
      <c r="AB156" s="46"/>
      <c r="AE156" s="65"/>
      <c r="AI156" s="38"/>
    </row>
    <row r="157" spans="1:35" ht="18.75" hidden="1" customHeight="1">
      <c r="A157" s="33">
        <v>66603000</v>
      </c>
      <c r="B157" s="34" t="s">
        <v>180</v>
      </c>
      <c r="C157" s="35">
        <f t="shared" si="69"/>
        <v>0</v>
      </c>
      <c r="D157" s="36">
        <v>0</v>
      </c>
      <c r="E157" s="36">
        <f t="shared" si="72"/>
        <v>0</v>
      </c>
      <c r="F157" s="36">
        <f t="shared" si="72"/>
        <v>0</v>
      </c>
      <c r="G157" s="36">
        <f t="shared" si="72"/>
        <v>0</v>
      </c>
      <c r="H157" s="36">
        <f t="shared" si="72"/>
        <v>0</v>
      </c>
      <c r="I157" s="36">
        <f t="shared" si="72"/>
        <v>0</v>
      </c>
      <c r="J157" s="36">
        <f t="shared" si="72"/>
        <v>0</v>
      </c>
      <c r="K157" s="36">
        <f t="shared" si="72"/>
        <v>0</v>
      </c>
      <c r="L157" s="36">
        <f t="shared" si="72"/>
        <v>0</v>
      </c>
      <c r="M157" s="36">
        <f t="shared" si="72"/>
        <v>0</v>
      </c>
      <c r="N157" s="36">
        <f t="shared" si="72"/>
        <v>0</v>
      </c>
      <c r="O157" s="36">
        <f t="shared" si="72"/>
        <v>0</v>
      </c>
      <c r="P157" s="60">
        <v>0</v>
      </c>
      <c r="Q157" s="60">
        <v>0</v>
      </c>
      <c r="R157" s="60">
        <v>0</v>
      </c>
      <c r="S157" s="40" t="s">
        <v>46</v>
      </c>
      <c r="T157" s="40"/>
      <c r="U157" s="40">
        <f t="shared" si="55"/>
        <v>0</v>
      </c>
      <c r="V157" s="40"/>
      <c r="Y157" s="43">
        <f t="shared" si="70"/>
        <v>0</v>
      </c>
      <c r="Z157" s="44"/>
      <c r="AA157" s="45">
        <f t="shared" si="71"/>
        <v>0</v>
      </c>
      <c r="AB157" s="46"/>
      <c r="AE157" s="65"/>
      <c r="AI157" s="38"/>
    </row>
    <row r="158" spans="1:35" ht="18.75" hidden="1" customHeight="1">
      <c r="A158" s="33">
        <v>66604000</v>
      </c>
      <c r="B158" s="34" t="s">
        <v>181</v>
      </c>
      <c r="C158" s="35">
        <f t="shared" si="69"/>
        <v>0</v>
      </c>
      <c r="D158" s="36">
        <v>0</v>
      </c>
      <c r="E158" s="36">
        <f t="shared" si="72"/>
        <v>0</v>
      </c>
      <c r="F158" s="36">
        <f t="shared" si="72"/>
        <v>0</v>
      </c>
      <c r="G158" s="36">
        <f t="shared" si="72"/>
        <v>0</v>
      </c>
      <c r="H158" s="36">
        <f t="shared" si="72"/>
        <v>0</v>
      </c>
      <c r="I158" s="36">
        <f t="shared" si="72"/>
        <v>0</v>
      </c>
      <c r="J158" s="36">
        <f t="shared" si="72"/>
        <v>0</v>
      </c>
      <c r="K158" s="36">
        <f t="shared" si="72"/>
        <v>0</v>
      </c>
      <c r="L158" s="36">
        <f t="shared" si="72"/>
        <v>0</v>
      </c>
      <c r="M158" s="36">
        <f t="shared" si="72"/>
        <v>0</v>
      </c>
      <c r="N158" s="36">
        <f t="shared" si="72"/>
        <v>0</v>
      </c>
      <c r="O158" s="36">
        <f t="shared" si="72"/>
        <v>0</v>
      </c>
      <c r="P158" s="60">
        <v>0</v>
      </c>
      <c r="Q158" s="60">
        <v>0</v>
      </c>
      <c r="R158" s="60">
        <v>0</v>
      </c>
      <c r="S158" s="40" t="s">
        <v>46</v>
      </c>
      <c r="T158" s="40"/>
      <c r="U158" s="40">
        <f t="shared" si="55"/>
        <v>0</v>
      </c>
      <c r="V158" s="40"/>
      <c r="Y158" s="43">
        <f t="shared" si="70"/>
        <v>0</v>
      </c>
      <c r="Z158" s="44"/>
      <c r="AA158" s="45">
        <f t="shared" si="71"/>
        <v>0</v>
      </c>
      <c r="AB158" s="46"/>
      <c r="AE158" s="65"/>
      <c r="AI158" s="38"/>
    </row>
    <row r="159" spans="1:35" ht="18.75" hidden="1" customHeight="1">
      <c r="A159" s="33" t="s">
        <v>182</v>
      </c>
      <c r="B159" s="34" t="s">
        <v>183</v>
      </c>
      <c r="C159" s="35">
        <f t="shared" si="69"/>
        <v>0</v>
      </c>
      <c r="D159" s="36">
        <v>0</v>
      </c>
      <c r="E159" s="36">
        <f t="shared" si="72"/>
        <v>0</v>
      </c>
      <c r="F159" s="36">
        <f t="shared" si="72"/>
        <v>0</v>
      </c>
      <c r="G159" s="36">
        <f t="shared" si="72"/>
        <v>0</v>
      </c>
      <c r="H159" s="36">
        <f t="shared" si="72"/>
        <v>0</v>
      </c>
      <c r="I159" s="36">
        <f t="shared" si="72"/>
        <v>0</v>
      </c>
      <c r="J159" s="36">
        <f t="shared" si="72"/>
        <v>0</v>
      </c>
      <c r="K159" s="36">
        <f t="shared" si="72"/>
        <v>0</v>
      </c>
      <c r="L159" s="36">
        <f t="shared" si="72"/>
        <v>0</v>
      </c>
      <c r="M159" s="36">
        <f t="shared" si="72"/>
        <v>0</v>
      </c>
      <c r="N159" s="36">
        <f t="shared" si="72"/>
        <v>0</v>
      </c>
      <c r="O159" s="36">
        <f t="shared" si="72"/>
        <v>0</v>
      </c>
      <c r="P159" s="60">
        <v>0</v>
      </c>
      <c r="Q159" s="60">
        <v>0</v>
      </c>
      <c r="R159" s="60">
        <v>0</v>
      </c>
      <c r="S159" s="40" t="s">
        <v>46</v>
      </c>
      <c r="T159" s="40"/>
      <c r="U159" s="40">
        <f t="shared" si="55"/>
        <v>0</v>
      </c>
      <c r="V159" s="40"/>
      <c r="Y159" s="43">
        <f t="shared" si="70"/>
        <v>0</v>
      </c>
      <c r="Z159" s="44"/>
      <c r="AA159" s="45">
        <f t="shared" si="71"/>
        <v>0</v>
      </c>
      <c r="AB159" s="46"/>
      <c r="AE159" s="65"/>
      <c r="AI159" s="38"/>
    </row>
    <row r="160" spans="1:35" ht="18.75" hidden="1" customHeight="1">
      <c r="A160" s="33">
        <v>66700000</v>
      </c>
      <c r="B160" s="34" t="s">
        <v>184</v>
      </c>
      <c r="C160" s="35">
        <f t="shared" si="69"/>
        <v>0</v>
      </c>
      <c r="D160" s="36">
        <v>0</v>
      </c>
      <c r="E160" s="36">
        <f t="shared" si="72"/>
        <v>0</v>
      </c>
      <c r="F160" s="36">
        <f t="shared" si="72"/>
        <v>0</v>
      </c>
      <c r="G160" s="36">
        <f t="shared" si="72"/>
        <v>0</v>
      </c>
      <c r="H160" s="36">
        <f t="shared" si="72"/>
        <v>0</v>
      </c>
      <c r="I160" s="36">
        <f t="shared" si="72"/>
        <v>0</v>
      </c>
      <c r="J160" s="36">
        <f t="shared" si="72"/>
        <v>0</v>
      </c>
      <c r="K160" s="36">
        <f t="shared" si="72"/>
        <v>0</v>
      </c>
      <c r="L160" s="36">
        <f t="shared" si="72"/>
        <v>0</v>
      </c>
      <c r="M160" s="36">
        <f t="shared" si="72"/>
        <v>0</v>
      </c>
      <c r="N160" s="36">
        <f t="shared" si="72"/>
        <v>0</v>
      </c>
      <c r="O160" s="36">
        <f t="shared" si="72"/>
        <v>0</v>
      </c>
      <c r="P160" s="60">
        <v>0</v>
      </c>
      <c r="Q160" s="60">
        <v>0</v>
      </c>
      <c r="R160" s="60">
        <v>0</v>
      </c>
      <c r="S160" s="40"/>
      <c r="T160" s="40"/>
      <c r="U160" s="40">
        <f t="shared" si="55"/>
        <v>0</v>
      </c>
      <c r="V160" s="40"/>
      <c r="Y160" s="43">
        <f t="shared" si="70"/>
        <v>0</v>
      </c>
      <c r="Z160" s="44"/>
      <c r="AA160" s="45">
        <f t="shared" si="71"/>
        <v>0</v>
      </c>
      <c r="AB160" s="46"/>
      <c r="AE160" s="65"/>
      <c r="AI160" s="38"/>
    </row>
    <row r="161" spans="1:35" ht="18.75" hidden="1" customHeight="1">
      <c r="A161" s="33" t="s">
        <v>185</v>
      </c>
      <c r="B161" s="97" t="s">
        <v>186</v>
      </c>
      <c r="C161" s="35">
        <f t="shared" si="69"/>
        <v>0</v>
      </c>
      <c r="D161" s="36">
        <v>0</v>
      </c>
      <c r="E161" s="36">
        <f t="shared" si="72"/>
        <v>0</v>
      </c>
      <c r="F161" s="36">
        <f t="shared" si="72"/>
        <v>0</v>
      </c>
      <c r="G161" s="36">
        <f t="shared" si="72"/>
        <v>0</v>
      </c>
      <c r="H161" s="36">
        <f t="shared" si="72"/>
        <v>0</v>
      </c>
      <c r="I161" s="36">
        <f t="shared" si="72"/>
        <v>0</v>
      </c>
      <c r="J161" s="36">
        <f t="shared" si="72"/>
        <v>0</v>
      </c>
      <c r="K161" s="36">
        <f t="shared" si="72"/>
        <v>0</v>
      </c>
      <c r="L161" s="36">
        <f t="shared" si="72"/>
        <v>0</v>
      </c>
      <c r="M161" s="36">
        <f t="shared" si="72"/>
        <v>0</v>
      </c>
      <c r="N161" s="36">
        <f t="shared" si="72"/>
        <v>0</v>
      </c>
      <c r="O161" s="36">
        <f t="shared" si="72"/>
        <v>0</v>
      </c>
      <c r="P161" s="60"/>
      <c r="Q161" s="60">
        <v>0</v>
      </c>
      <c r="R161" s="60"/>
      <c r="S161" s="40" t="s">
        <v>46</v>
      </c>
      <c r="T161" s="40"/>
      <c r="U161" s="40">
        <f t="shared" si="55"/>
        <v>0</v>
      </c>
      <c r="V161" s="40"/>
      <c r="Y161" s="43">
        <f t="shared" si="70"/>
        <v>0</v>
      </c>
      <c r="Z161" s="44"/>
      <c r="AA161" s="45">
        <f t="shared" si="71"/>
        <v>0</v>
      </c>
      <c r="AB161" s="46"/>
      <c r="AE161" s="65"/>
      <c r="AI161" s="38"/>
    </row>
    <row r="162" spans="1:35" ht="18.75" hidden="1" customHeight="1">
      <c r="A162" s="33" t="s">
        <v>187</v>
      </c>
      <c r="B162" s="97" t="s">
        <v>188</v>
      </c>
      <c r="C162" s="35">
        <f t="shared" si="69"/>
        <v>0</v>
      </c>
      <c r="D162" s="36">
        <v>0</v>
      </c>
      <c r="E162" s="36">
        <f t="shared" si="72"/>
        <v>0</v>
      </c>
      <c r="F162" s="36">
        <f t="shared" si="72"/>
        <v>0</v>
      </c>
      <c r="G162" s="36">
        <f t="shared" si="72"/>
        <v>0</v>
      </c>
      <c r="H162" s="36">
        <f t="shared" si="72"/>
        <v>0</v>
      </c>
      <c r="I162" s="36">
        <f t="shared" si="72"/>
        <v>0</v>
      </c>
      <c r="J162" s="36">
        <f t="shared" si="72"/>
        <v>0</v>
      </c>
      <c r="K162" s="36">
        <f t="shared" si="72"/>
        <v>0</v>
      </c>
      <c r="L162" s="36">
        <f t="shared" si="72"/>
        <v>0</v>
      </c>
      <c r="M162" s="36">
        <f t="shared" si="72"/>
        <v>0</v>
      </c>
      <c r="N162" s="36">
        <f t="shared" si="72"/>
        <v>0</v>
      </c>
      <c r="O162" s="36">
        <f t="shared" si="72"/>
        <v>0</v>
      </c>
      <c r="P162" s="60"/>
      <c r="Q162" s="60">
        <v>0</v>
      </c>
      <c r="R162" s="60"/>
      <c r="S162" s="40"/>
      <c r="T162" s="40"/>
      <c r="U162" s="40">
        <f t="shared" si="55"/>
        <v>0</v>
      </c>
      <c r="V162" s="40"/>
      <c r="Y162" s="43">
        <f t="shared" si="70"/>
        <v>0</v>
      </c>
      <c r="Z162" s="44"/>
      <c r="AA162" s="45">
        <f t="shared" si="71"/>
        <v>0</v>
      </c>
      <c r="AB162" s="46"/>
      <c r="AE162" s="65"/>
      <c r="AI162" s="38"/>
    </row>
    <row r="163" spans="1:35" ht="18.75" hidden="1" customHeight="1">
      <c r="A163" s="33" t="s">
        <v>189</v>
      </c>
      <c r="B163" s="97" t="s">
        <v>190</v>
      </c>
      <c r="C163" s="35">
        <f t="shared" si="69"/>
        <v>0</v>
      </c>
      <c r="D163" s="36">
        <v>0</v>
      </c>
      <c r="E163" s="36">
        <f t="shared" si="72"/>
        <v>0</v>
      </c>
      <c r="F163" s="36">
        <f t="shared" si="72"/>
        <v>0</v>
      </c>
      <c r="G163" s="36">
        <f t="shared" si="72"/>
        <v>0</v>
      </c>
      <c r="H163" s="36">
        <f t="shared" si="72"/>
        <v>0</v>
      </c>
      <c r="I163" s="36">
        <f t="shared" si="72"/>
        <v>0</v>
      </c>
      <c r="J163" s="36">
        <f t="shared" si="72"/>
        <v>0</v>
      </c>
      <c r="K163" s="36">
        <f t="shared" si="72"/>
        <v>0</v>
      </c>
      <c r="L163" s="36">
        <f t="shared" si="72"/>
        <v>0</v>
      </c>
      <c r="M163" s="36">
        <f t="shared" si="72"/>
        <v>0</v>
      </c>
      <c r="N163" s="36">
        <f t="shared" si="72"/>
        <v>0</v>
      </c>
      <c r="O163" s="36">
        <f t="shared" si="72"/>
        <v>0</v>
      </c>
      <c r="P163" s="60"/>
      <c r="Q163" s="60">
        <v>0</v>
      </c>
      <c r="R163" s="60"/>
      <c r="S163" s="40"/>
      <c r="T163" s="40"/>
      <c r="U163" s="40">
        <f t="shared" si="55"/>
        <v>0</v>
      </c>
      <c r="V163" s="40"/>
      <c r="Y163" s="43">
        <f t="shared" si="70"/>
        <v>0</v>
      </c>
      <c r="Z163" s="44"/>
      <c r="AA163" s="45">
        <f t="shared" si="71"/>
        <v>0</v>
      </c>
      <c r="AB163" s="46"/>
      <c r="AE163" s="65"/>
      <c r="AI163" s="38"/>
    </row>
    <row r="164" spans="1:35" ht="18.75" hidden="1" customHeight="1">
      <c r="A164" s="33" t="s">
        <v>191</v>
      </c>
      <c r="B164" s="97" t="s">
        <v>192</v>
      </c>
      <c r="C164" s="35">
        <f t="shared" si="69"/>
        <v>0</v>
      </c>
      <c r="D164" s="36">
        <v>0</v>
      </c>
      <c r="E164" s="36">
        <f t="shared" si="72"/>
        <v>0</v>
      </c>
      <c r="F164" s="36">
        <f t="shared" si="72"/>
        <v>0</v>
      </c>
      <c r="G164" s="36">
        <f t="shared" si="72"/>
        <v>0</v>
      </c>
      <c r="H164" s="36">
        <f t="shared" si="72"/>
        <v>0</v>
      </c>
      <c r="I164" s="36">
        <f t="shared" si="72"/>
        <v>0</v>
      </c>
      <c r="J164" s="36">
        <f t="shared" si="72"/>
        <v>0</v>
      </c>
      <c r="K164" s="36">
        <f t="shared" si="72"/>
        <v>0</v>
      </c>
      <c r="L164" s="36">
        <f t="shared" si="72"/>
        <v>0</v>
      </c>
      <c r="M164" s="36">
        <f t="shared" si="72"/>
        <v>0</v>
      </c>
      <c r="N164" s="36">
        <f t="shared" si="72"/>
        <v>0</v>
      </c>
      <c r="O164" s="36">
        <f t="shared" si="72"/>
        <v>0</v>
      </c>
      <c r="P164" s="60"/>
      <c r="Q164" s="60">
        <v>0</v>
      </c>
      <c r="R164" s="60"/>
      <c r="S164" s="40"/>
      <c r="T164" s="40"/>
      <c r="U164" s="40">
        <f t="shared" si="55"/>
        <v>0</v>
      </c>
      <c r="V164" s="40"/>
      <c r="Y164" s="43">
        <f t="shared" si="70"/>
        <v>0</v>
      </c>
      <c r="Z164" s="44"/>
      <c r="AA164" s="45">
        <f t="shared" si="71"/>
        <v>0</v>
      </c>
      <c r="AB164" s="46"/>
      <c r="AE164" s="65"/>
      <c r="AI164" s="38"/>
    </row>
    <row r="165" spans="1:35" ht="18.75" hidden="1" customHeight="1">
      <c r="A165" s="33" t="s">
        <v>193</v>
      </c>
      <c r="B165" s="97" t="s">
        <v>194</v>
      </c>
      <c r="C165" s="35">
        <f t="shared" si="69"/>
        <v>0</v>
      </c>
      <c r="D165" s="36">
        <v>0</v>
      </c>
      <c r="E165" s="36">
        <f t="shared" si="72"/>
        <v>0</v>
      </c>
      <c r="F165" s="36">
        <f t="shared" si="72"/>
        <v>0</v>
      </c>
      <c r="G165" s="36">
        <f t="shared" si="72"/>
        <v>0</v>
      </c>
      <c r="H165" s="36">
        <f t="shared" si="72"/>
        <v>0</v>
      </c>
      <c r="I165" s="36">
        <f t="shared" si="72"/>
        <v>0</v>
      </c>
      <c r="J165" s="36">
        <f t="shared" si="72"/>
        <v>0</v>
      </c>
      <c r="K165" s="36">
        <f t="shared" si="72"/>
        <v>0</v>
      </c>
      <c r="L165" s="36">
        <f t="shared" si="72"/>
        <v>0</v>
      </c>
      <c r="M165" s="36">
        <f t="shared" si="72"/>
        <v>0</v>
      </c>
      <c r="N165" s="36">
        <f t="shared" si="72"/>
        <v>0</v>
      </c>
      <c r="O165" s="36">
        <f t="shared" si="72"/>
        <v>0</v>
      </c>
      <c r="P165" s="60"/>
      <c r="Q165" s="60">
        <v>0</v>
      </c>
      <c r="R165" s="60"/>
      <c r="S165" s="40"/>
      <c r="T165" s="40"/>
      <c r="U165" s="40">
        <f t="shared" si="55"/>
        <v>0</v>
      </c>
      <c r="V165" s="40"/>
      <c r="Y165" s="43">
        <f t="shared" si="70"/>
        <v>0</v>
      </c>
      <c r="Z165" s="44"/>
      <c r="AA165" s="45">
        <f t="shared" si="71"/>
        <v>0</v>
      </c>
      <c r="AB165" s="46"/>
      <c r="AE165" s="65"/>
      <c r="AI165" s="38"/>
    </row>
    <row r="166" spans="1:35" ht="18.75" hidden="1" customHeight="1">
      <c r="A166" s="33">
        <v>66750000</v>
      </c>
      <c r="B166" s="34" t="s">
        <v>195</v>
      </c>
      <c r="C166" s="35">
        <f t="shared" si="69"/>
        <v>0</v>
      </c>
      <c r="D166" s="36">
        <v>0</v>
      </c>
      <c r="E166" s="36">
        <f t="shared" si="72"/>
        <v>0</v>
      </c>
      <c r="F166" s="36">
        <f t="shared" si="72"/>
        <v>0</v>
      </c>
      <c r="G166" s="36">
        <f t="shared" si="72"/>
        <v>0</v>
      </c>
      <c r="H166" s="36">
        <f t="shared" si="72"/>
        <v>0</v>
      </c>
      <c r="I166" s="36">
        <f t="shared" si="72"/>
        <v>0</v>
      </c>
      <c r="J166" s="36">
        <f t="shared" si="72"/>
        <v>0</v>
      </c>
      <c r="K166" s="36">
        <f t="shared" si="72"/>
        <v>0</v>
      </c>
      <c r="L166" s="36">
        <f t="shared" si="72"/>
        <v>0</v>
      </c>
      <c r="M166" s="36">
        <f t="shared" si="72"/>
        <v>0</v>
      </c>
      <c r="N166" s="36">
        <f t="shared" si="72"/>
        <v>0</v>
      </c>
      <c r="O166" s="36">
        <f t="shared" si="72"/>
        <v>0</v>
      </c>
      <c r="P166" s="60">
        <v>0</v>
      </c>
      <c r="Q166" s="60">
        <v>0</v>
      </c>
      <c r="R166" s="60">
        <v>0</v>
      </c>
      <c r="S166" s="40"/>
      <c r="T166" s="40"/>
      <c r="U166" s="40">
        <f t="shared" si="55"/>
        <v>0</v>
      </c>
      <c r="V166" s="40"/>
      <c r="Y166" s="43">
        <f t="shared" si="70"/>
        <v>0</v>
      </c>
      <c r="Z166" s="44"/>
      <c r="AA166" s="45">
        <f t="shared" si="71"/>
        <v>0</v>
      </c>
      <c r="AB166" s="46"/>
      <c r="AE166" s="65"/>
      <c r="AI166" s="38"/>
    </row>
    <row r="167" spans="1:35" ht="18.75" hidden="1" customHeight="1">
      <c r="A167" s="33">
        <v>66810000</v>
      </c>
      <c r="B167" s="34" t="s">
        <v>196</v>
      </c>
      <c r="C167" s="35">
        <f t="shared" si="69"/>
        <v>0</v>
      </c>
      <c r="D167" s="36">
        <v>0</v>
      </c>
      <c r="E167" s="36">
        <f t="shared" si="72"/>
        <v>0</v>
      </c>
      <c r="F167" s="36">
        <f t="shared" si="72"/>
        <v>0</v>
      </c>
      <c r="G167" s="36">
        <f t="shared" si="72"/>
        <v>0</v>
      </c>
      <c r="H167" s="36">
        <f t="shared" si="72"/>
        <v>0</v>
      </c>
      <c r="I167" s="36">
        <f t="shared" si="72"/>
        <v>0</v>
      </c>
      <c r="J167" s="36">
        <f t="shared" si="72"/>
        <v>0</v>
      </c>
      <c r="K167" s="36">
        <f t="shared" si="72"/>
        <v>0</v>
      </c>
      <c r="L167" s="36">
        <f t="shared" si="72"/>
        <v>0</v>
      </c>
      <c r="M167" s="36">
        <f t="shared" si="72"/>
        <v>0</v>
      </c>
      <c r="N167" s="36">
        <f t="shared" si="72"/>
        <v>0</v>
      </c>
      <c r="O167" s="36">
        <f t="shared" si="72"/>
        <v>0</v>
      </c>
      <c r="P167" s="60">
        <v>0</v>
      </c>
      <c r="Q167" s="60">
        <v>0</v>
      </c>
      <c r="R167" s="60">
        <v>0</v>
      </c>
      <c r="S167" s="40" t="s">
        <v>46</v>
      </c>
      <c r="T167" s="40"/>
      <c r="U167" s="40">
        <f t="shared" si="55"/>
        <v>0</v>
      </c>
      <c r="V167" s="40"/>
      <c r="Y167" s="43">
        <f t="shared" si="70"/>
        <v>0</v>
      </c>
      <c r="Z167" s="44"/>
      <c r="AA167" s="45">
        <f t="shared" si="71"/>
        <v>0</v>
      </c>
      <c r="AB167" s="46"/>
      <c r="AE167" s="65"/>
      <c r="AI167" s="38"/>
    </row>
    <row r="168" spans="1:35" ht="18.75" hidden="1" customHeight="1">
      <c r="A168" s="33">
        <v>67312000</v>
      </c>
      <c r="B168" s="34" t="s">
        <v>197</v>
      </c>
      <c r="C168" s="35">
        <f>SUM(D168:O168)</f>
        <v>0</v>
      </c>
      <c r="D168" s="36">
        <v>0</v>
      </c>
      <c r="E168" s="36">
        <f t="shared" si="72"/>
        <v>0</v>
      </c>
      <c r="F168" s="36">
        <f t="shared" si="72"/>
        <v>0</v>
      </c>
      <c r="G168" s="36">
        <f t="shared" si="72"/>
        <v>0</v>
      </c>
      <c r="H168" s="36">
        <f t="shared" si="72"/>
        <v>0</v>
      </c>
      <c r="I168" s="36">
        <f t="shared" si="72"/>
        <v>0</v>
      </c>
      <c r="J168" s="36">
        <f t="shared" si="72"/>
        <v>0</v>
      </c>
      <c r="K168" s="36">
        <f t="shared" si="72"/>
        <v>0</v>
      </c>
      <c r="L168" s="36">
        <f t="shared" si="72"/>
        <v>0</v>
      </c>
      <c r="M168" s="36">
        <f t="shared" si="72"/>
        <v>0</v>
      </c>
      <c r="N168" s="36">
        <f t="shared" si="72"/>
        <v>0</v>
      </c>
      <c r="O168" s="36">
        <f t="shared" si="72"/>
        <v>0</v>
      </c>
      <c r="P168" s="60">
        <v>0</v>
      </c>
      <c r="Q168" s="60">
        <v>0</v>
      </c>
      <c r="R168" s="60">
        <v>0</v>
      </c>
      <c r="S168" s="40" t="s">
        <v>46</v>
      </c>
      <c r="T168" s="40"/>
      <c r="U168" s="40">
        <f t="shared" si="55"/>
        <v>0</v>
      </c>
      <c r="V168" s="40"/>
      <c r="Y168" s="43">
        <f t="shared" si="70"/>
        <v>0</v>
      </c>
      <c r="Z168" s="44"/>
      <c r="AA168" s="45">
        <f t="shared" si="71"/>
        <v>0</v>
      </c>
      <c r="AB168" s="46"/>
      <c r="AE168" s="65"/>
      <c r="AI168" s="38"/>
    </row>
    <row r="169" spans="1:35" ht="18.75" customHeight="1">
      <c r="A169" s="39">
        <v>66990000</v>
      </c>
      <c r="B169" s="26" t="s">
        <v>198</v>
      </c>
      <c r="C169" s="58">
        <f>SUM(C150:C168)</f>
        <v>58682</v>
      </c>
      <c r="D169" s="58">
        <f t="shared" ref="D169:O169" si="73">SUM(D150:D168)</f>
        <v>4886</v>
      </c>
      <c r="E169" s="58">
        <f t="shared" si="73"/>
        <v>4886</v>
      </c>
      <c r="F169" s="58">
        <f t="shared" si="73"/>
        <v>4886</v>
      </c>
      <c r="G169" s="58">
        <f t="shared" si="73"/>
        <v>4936</v>
      </c>
      <c r="H169" s="58">
        <f t="shared" si="73"/>
        <v>4886</v>
      </c>
      <c r="I169" s="58">
        <f t="shared" si="73"/>
        <v>4886</v>
      </c>
      <c r="J169" s="58">
        <f t="shared" si="73"/>
        <v>4886</v>
      </c>
      <c r="K169" s="58">
        <f t="shared" si="73"/>
        <v>4886</v>
      </c>
      <c r="L169" s="58">
        <f t="shared" si="73"/>
        <v>4886</v>
      </c>
      <c r="M169" s="58">
        <f t="shared" si="73"/>
        <v>4886</v>
      </c>
      <c r="N169" s="58">
        <f t="shared" si="73"/>
        <v>4886</v>
      </c>
      <c r="O169" s="58">
        <f t="shared" si="73"/>
        <v>4886</v>
      </c>
      <c r="P169" s="35">
        <v>9499</v>
      </c>
      <c r="Q169" s="35">
        <v>10476</v>
      </c>
      <c r="R169" s="60">
        <v>11208</v>
      </c>
      <c r="S169" s="40" t="s">
        <v>46</v>
      </c>
      <c r="T169" s="41">
        <f>SUM(T150:T168)</f>
        <v>3205.4</v>
      </c>
      <c r="U169" s="41">
        <f t="shared" si="55"/>
        <v>3846.4800000000005</v>
      </c>
      <c r="V169" s="41">
        <f>SUM(V150:V168)</f>
        <v>585</v>
      </c>
      <c r="W169" s="61">
        <v>5054.42</v>
      </c>
      <c r="X169" s="61">
        <v>6256</v>
      </c>
      <c r="Y169" s="43">
        <f t="shared" si="70"/>
        <v>58097</v>
      </c>
      <c r="Z169" s="44">
        <f>(C169-X169)/X169</f>
        <v>8.3801150895140673</v>
      </c>
      <c r="AA169" s="45">
        <f t="shared" si="71"/>
        <v>54835.519999999997</v>
      </c>
      <c r="AB169" s="46">
        <f>(C169-W169)/W169</f>
        <v>10.610036364211918</v>
      </c>
      <c r="AC169" s="61">
        <v>1201.58</v>
      </c>
      <c r="AD169" s="61">
        <v>19.21</v>
      </c>
      <c r="AE169" s="65"/>
      <c r="AI169" s="38"/>
    </row>
    <row r="170" spans="1:35" ht="18.75" customHeight="1">
      <c r="A170" s="33"/>
      <c r="B170" s="34"/>
      <c r="C170" s="48"/>
      <c r="D170" s="28"/>
      <c r="E170" s="28"/>
      <c r="F170" s="28"/>
      <c r="G170" s="28"/>
      <c r="H170" s="28"/>
      <c r="I170" s="28"/>
      <c r="J170" s="28"/>
      <c r="K170" s="28"/>
      <c r="L170" s="28"/>
      <c r="M170" s="28"/>
      <c r="N170" s="28"/>
      <c r="O170" s="28"/>
      <c r="P170" s="29"/>
      <c r="Q170" s="29"/>
      <c r="Y170" s="51"/>
      <c r="Z170" s="52"/>
      <c r="AA170" s="53"/>
      <c r="AB170" s="54"/>
      <c r="AE170" s="65"/>
      <c r="AI170" s="38"/>
    </row>
    <row r="171" spans="1:35" ht="18.75" customHeight="1">
      <c r="A171" s="39">
        <v>87990000</v>
      </c>
      <c r="B171" s="26" t="s">
        <v>199</v>
      </c>
      <c r="C171" s="58">
        <f>SUM(D171:O171)</f>
        <v>606710.4800000001</v>
      </c>
      <c r="D171" s="35">
        <f>D169+D147+D101+D86+D57+D114</f>
        <v>49787.89</v>
      </c>
      <c r="E171" s="35">
        <f t="shared" ref="E171:N171" si="74">E169+E147+E101+E86+E57+E114</f>
        <v>49737.89</v>
      </c>
      <c r="F171" s="35">
        <f t="shared" si="74"/>
        <v>50037.89</v>
      </c>
      <c r="G171" s="35">
        <f t="shared" si="74"/>
        <v>49787.89</v>
      </c>
      <c r="H171" s="35">
        <f t="shared" si="74"/>
        <v>49812.89</v>
      </c>
      <c r="I171" s="35">
        <f t="shared" si="74"/>
        <v>57933.689999999995</v>
      </c>
      <c r="J171" s="35">
        <f t="shared" si="74"/>
        <v>49787.89</v>
      </c>
      <c r="K171" s="35">
        <f t="shared" si="74"/>
        <v>49737.89</v>
      </c>
      <c r="L171" s="35">
        <f t="shared" si="74"/>
        <v>50037.89</v>
      </c>
      <c r="M171" s="35">
        <f t="shared" si="74"/>
        <v>49737.89</v>
      </c>
      <c r="N171" s="35">
        <f t="shared" si="74"/>
        <v>49787.89</v>
      </c>
      <c r="O171" s="35">
        <f t="shared" ref="O171" si="75">O169+O147+O101+O86+O57</f>
        <v>50522.89</v>
      </c>
      <c r="P171" s="35" t="e">
        <f>P43+P52+P86+P101+#REF!+P136+P150</f>
        <v>#REF!</v>
      </c>
      <c r="Q171" s="35" t="e">
        <f>Q43+Q52+Q86+Q101+#REF!+Q136+Q150</f>
        <v>#REF!</v>
      </c>
      <c r="R171" s="35" t="e">
        <f>R43+R52+R86+R101+#REF!+R136+R150</f>
        <v>#REF!</v>
      </c>
      <c r="S171" s="35" t="e">
        <f>S43+S52+S86+S101+#REF!+S136+S150</f>
        <v>#REF!</v>
      </c>
      <c r="T171" s="35" t="e">
        <f>T43+T52+T86+T101+#REF!+T136+T150</f>
        <v>#REF!</v>
      </c>
      <c r="U171" s="35" t="e">
        <f>U43+U52+U86+U101+#REF!+U136+U150</f>
        <v>#REF!</v>
      </c>
      <c r="V171" s="35" t="e">
        <f>V43+V52+V86+V101+#REF!+V136+V150</f>
        <v>#REF!</v>
      </c>
      <c r="W171" s="35" t="e">
        <f>W43+W52+W86+W101+#REF!+W136+W150</f>
        <v>#REF!</v>
      </c>
      <c r="X171" s="35" t="e">
        <f>X43+X52+X86+X101+#REF!+X136+X150</f>
        <v>#REF!</v>
      </c>
      <c r="Y171" s="35" t="e">
        <f>Y43+Y52+Y86+Y101+#REF!+Y136+Y150</f>
        <v>#REF!</v>
      </c>
      <c r="Z171" s="35" t="e">
        <f>Z43+Z52+Z86+Z101+#REF!+Z136+Z150</f>
        <v>#REF!</v>
      </c>
      <c r="AA171" s="35" t="e">
        <f>AA43+AA52+AA86+AA101+#REF!+AA136+AA150</f>
        <v>#REF!</v>
      </c>
      <c r="AB171" s="35" t="e">
        <f>AB43+AB52+AB86+AB101+#REF!+AB136+AB150</f>
        <v>#REF!</v>
      </c>
      <c r="AC171" s="35" t="e">
        <f>AC43+AC52+AC86+AC101+#REF!+AC136+AC150</f>
        <v>#REF!</v>
      </c>
      <c r="AD171" s="98" t="e">
        <f>AD43+AD52+AD86+AD101+#REF!+AD136+AD150</f>
        <v>#REF!</v>
      </c>
      <c r="AE171" s="65"/>
      <c r="AF171" s="99"/>
      <c r="AH171" s="38"/>
      <c r="AI171" s="38"/>
    </row>
    <row r="172" spans="1:35" ht="18.75" customHeight="1">
      <c r="A172" s="39">
        <v>89990000</v>
      </c>
      <c r="B172" s="26" t="s">
        <v>200</v>
      </c>
      <c r="C172" s="58">
        <f>SUM(D172:O172)</f>
        <v>30927.520000000011</v>
      </c>
      <c r="D172" s="58">
        <f t="shared" ref="D172:O172" si="76">D33-D171</f>
        <v>3348.6100000000006</v>
      </c>
      <c r="E172" s="58">
        <f t="shared" si="76"/>
        <v>3398.6100000000006</v>
      </c>
      <c r="F172" s="58">
        <f t="shared" si="76"/>
        <v>3098.6100000000006</v>
      </c>
      <c r="G172" s="58">
        <f t="shared" si="76"/>
        <v>3348.6100000000006</v>
      </c>
      <c r="H172" s="58">
        <f t="shared" si="76"/>
        <v>3323.6100000000006</v>
      </c>
      <c r="I172" s="58">
        <f t="shared" si="76"/>
        <v>-4797.1899999999951</v>
      </c>
      <c r="J172" s="58">
        <f t="shared" si="76"/>
        <v>3348.6100000000006</v>
      </c>
      <c r="K172" s="58">
        <f t="shared" si="76"/>
        <v>3398.6100000000006</v>
      </c>
      <c r="L172" s="58">
        <f t="shared" si="76"/>
        <v>3098.6100000000006</v>
      </c>
      <c r="M172" s="58">
        <f t="shared" si="76"/>
        <v>3398.6100000000006</v>
      </c>
      <c r="N172" s="58">
        <f t="shared" si="76"/>
        <v>3348.6100000000006</v>
      </c>
      <c r="O172" s="58">
        <f t="shared" si="76"/>
        <v>2613.6100000000006</v>
      </c>
      <c r="P172" s="58">
        <v>0</v>
      </c>
      <c r="Q172" s="58">
        <v>58118.745866000012</v>
      </c>
      <c r="R172" s="35">
        <v>0</v>
      </c>
      <c r="S172" s="40" t="s">
        <v>46</v>
      </c>
      <c r="T172" s="41" t="e">
        <f>#REF!-T171</f>
        <v>#REF!</v>
      </c>
      <c r="U172" s="41" t="e">
        <f>T172/10*12</f>
        <v>#REF!</v>
      </c>
      <c r="V172" s="41" t="e">
        <f>V14-V171</f>
        <v>#REF!</v>
      </c>
      <c r="Y172" s="43" t="e">
        <f>C172-V172</f>
        <v>#REF!</v>
      </c>
      <c r="Z172" s="100"/>
      <c r="AA172" s="45" t="e">
        <f>C172-U172</f>
        <v>#REF!</v>
      </c>
      <c r="AB172" s="101"/>
      <c r="AE172" s="257" t="s">
        <v>201</v>
      </c>
      <c r="AF172" s="257"/>
      <c r="AH172" s="38"/>
      <c r="AI172" s="38"/>
    </row>
    <row r="173" spans="1:35" ht="18.75" customHeight="1" thickBot="1">
      <c r="A173" s="33"/>
      <c r="B173" s="34"/>
      <c r="C173" s="48"/>
      <c r="D173" s="28"/>
      <c r="E173" s="28"/>
      <c r="F173" s="28"/>
      <c r="G173" s="28"/>
      <c r="H173" s="28"/>
      <c r="I173" s="28"/>
      <c r="J173" s="28"/>
      <c r="K173" s="28"/>
      <c r="L173" s="28"/>
      <c r="M173" s="28"/>
      <c r="N173" s="28"/>
      <c r="O173" s="28"/>
      <c r="P173" s="29"/>
      <c r="Q173" s="29"/>
      <c r="Y173" s="51"/>
      <c r="Z173" s="52"/>
      <c r="AA173" s="53"/>
      <c r="AB173" s="54"/>
      <c r="AE173" s="102"/>
      <c r="AF173" s="103"/>
      <c r="AH173" s="38"/>
      <c r="AI173" s="38"/>
    </row>
    <row r="174" spans="1:35" ht="18.75" customHeight="1">
      <c r="A174" s="25"/>
      <c r="B174" s="104" t="s">
        <v>202</v>
      </c>
      <c r="C174" s="105">
        <f>AH172</f>
        <v>0</v>
      </c>
      <c r="D174" s="105">
        <f>SUM(C174+D172)</f>
        <v>3348.6100000000006</v>
      </c>
      <c r="E174" s="105">
        <f t="shared" ref="E174:N174" si="77">D174+E172</f>
        <v>6747.2200000000012</v>
      </c>
      <c r="F174" s="105">
        <f t="shared" si="77"/>
        <v>9845.8300000000017</v>
      </c>
      <c r="G174" s="105">
        <f t="shared" si="77"/>
        <v>13194.440000000002</v>
      </c>
      <c r="H174" s="105">
        <f t="shared" si="77"/>
        <v>16518.050000000003</v>
      </c>
      <c r="I174" s="105">
        <f t="shared" si="77"/>
        <v>11720.860000000008</v>
      </c>
      <c r="J174" s="105">
        <f t="shared" si="77"/>
        <v>15069.470000000008</v>
      </c>
      <c r="K174" s="105">
        <f t="shared" si="77"/>
        <v>18468.080000000009</v>
      </c>
      <c r="L174" s="105">
        <f t="shared" si="77"/>
        <v>21566.69000000001</v>
      </c>
      <c r="M174" s="105">
        <f t="shared" si="77"/>
        <v>24965.30000000001</v>
      </c>
      <c r="N174" s="106">
        <f t="shared" si="77"/>
        <v>28313.910000000011</v>
      </c>
      <c r="O174" s="107">
        <f>N174+O172</f>
        <v>30927.520000000011</v>
      </c>
      <c r="P174" s="48"/>
      <c r="Q174" s="48"/>
      <c r="R174" s="48"/>
      <c r="S174" s="50"/>
      <c r="T174" s="50"/>
      <c r="U174" s="50"/>
      <c r="V174" s="50"/>
      <c r="AB174" s="108"/>
      <c r="AE174" s="109"/>
      <c r="AF174" s="103"/>
      <c r="AH174" s="38"/>
      <c r="AI174" s="38"/>
    </row>
    <row r="175" spans="1:35" ht="18.75" customHeight="1" thickBot="1">
      <c r="A175" s="33"/>
      <c r="B175" s="34"/>
      <c r="C175" s="48"/>
      <c r="D175" s="28"/>
      <c r="E175" s="28"/>
      <c r="F175" s="28"/>
      <c r="G175" s="28"/>
      <c r="H175" s="28"/>
      <c r="I175" s="28"/>
      <c r="J175" s="28"/>
      <c r="K175" s="28"/>
      <c r="L175" s="28"/>
      <c r="M175" s="28"/>
      <c r="N175" s="28"/>
      <c r="O175" s="110" t="s">
        <v>203</v>
      </c>
      <c r="P175" s="29"/>
      <c r="Q175" s="29"/>
      <c r="Y175" s="51"/>
      <c r="Z175" s="52"/>
      <c r="AA175" s="53"/>
      <c r="AB175" s="54"/>
      <c r="AE175" s="109"/>
      <c r="AF175" s="103"/>
      <c r="AH175" s="38"/>
      <c r="AI175" s="38"/>
    </row>
    <row r="176" spans="1:35" ht="18.75" customHeight="1">
      <c r="A176" s="33"/>
      <c r="B176" s="34"/>
      <c r="C176" s="48"/>
      <c r="D176" s="28"/>
      <c r="E176" s="28"/>
      <c r="F176" s="28"/>
      <c r="G176" s="28"/>
      <c r="H176" s="28"/>
      <c r="I176" s="28"/>
      <c r="J176" s="28"/>
      <c r="K176" s="28"/>
      <c r="L176" s="28"/>
      <c r="M176" s="28"/>
      <c r="N176" s="28"/>
      <c r="O176" s="28"/>
      <c r="P176" s="29"/>
      <c r="Q176" s="29"/>
      <c r="Y176" s="51"/>
      <c r="Z176" s="52"/>
      <c r="AA176" s="53"/>
      <c r="AB176" s="54"/>
      <c r="AE176" s="109"/>
      <c r="AF176" s="103"/>
      <c r="AH176" s="38"/>
      <c r="AI176" s="38"/>
    </row>
    <row r="177" spans="1:35" ht="18.75" customHeight="1">
      <c r="A177" s="33"/>
      <c r="B177" s="26" t="s">
        <v>204</v>
      </c>
      <c r="C177" s="48"/>
      <c r="D177" s="28"/>
      <c r="E177" s="28"/>
      <c r="F177" s="28"/>
      <c r="G177" s="28"/>
      <c r="H177" s="28"/>
      <c r="I177" s="28"/>
      <c r="J177" s="28"/>
      <c r="K177" s="28"/>
      <c r="L177" s="28"/>
      <c r="M177" s="28"/>
      <c r="N177" s="28"/>
      <c r="O177" s="28"/>
      <c r="P177" s="29"/>
      <c r="Q177" s="29"/>
      <c r="R177" s="29"/>
      <c r="S177" s="19"/>
      <c r="T177" s="19"/>
      <c r="U177" s="19"/>
      <c r="V177" s="19"/>
      <c r="Y177" s="51"/>
      <c r="Z177" s="52"/>
      <c r="AA177" s="53"/>
      <c r="AB177" s="54"/>
      <c r="AE177" s="65"/>
      <c r="AH177" s="38"/>
      <c r="AI177" s="38"/>
    </row>
    <row r="178" spans="1:35" ht="18.75" hidden="1" customHeight="1">
      <c r="A178" s="33">
        <v>69100100</v>
      </c>
      <c r="B178" s="34" t="s">
        <v>205</v>
      </c>
      <c r="C178" s="35"/>
      <c r="D178" s="36"/>
      <c r="E178" s="36"/>
      <c r="F178" s="36"/>
      <c r="G178" s="36"/>
      <c r="H178" s="36"/>
      <c r="I178" s="36"/>
      <c r="J178" s="36"/>
      <c r="K178" s="36"/>
      <c r="L178" s="36"/>
      <c r="M178" s="36"/>
      <c r="N178" s="36"/>
      <c r="O178" s="36"/>
      <c r="P178" s="60"/>
      <c r="Q178" s="60">
        <v>0</v>
      </c>
      <c r="R178" s="111">
        <v>0</v>
      </c>
      <c r="S178" s="40" t="s">
        <v>46</v>
      </c>
      <c r="T178" s="40"/>
      <c r="U178" s="40">
        <f t="shared" si="55"/>
        <v>0</v>
      </c>
      <c r="V178" s="40"/>
      <c r="W178" s="61">
        <v>0</v>
      </c>
      <c r="X178" s="61">
        <v>0</v>
      </c>
      <c r="Y178" s="43">
        <f t="shared" ref="Y178:Y192" si="78">C178-V178</f>
        <v>0</v>
      </c>
      <c r="Z178" s="44"/>
      <c r="AA178" s="45">
        <f t="shared" ref="AA178:AA192" si="79">C178-U178</f>
        <v>0</v>
      </c>
      <c r="AB178" s="46"/>
      <c r="AC178" s="61">
        <v>0</v>
      </c>
      <c r="AD178" s="62" t="s">
        <v>47</v>
      </c>
      <c r="AE178" s="65"/>
      <c r="AH178" s="38"/>
      <c r="AI178" s="38"/>
    </row>
    <row r="179" spans="1:35" ht="18.75" customHeight="1">
      <c r="A179" s="33">
        <v>69100200</v>
      </c>
      <c r="B179" s="34" t="s">
        <v>206</v>
      </c>
      <c r="C179" s="35">
        <f t="shared" ref="C179:C192" si="80">SUM(D179:O179)</f>
        <v>0</v>
      </c>
      <c r="D179" s="36">
        <v>0</v>
      </c>
      <c r="E179" s="36">
        <v>0</v>
      </c>
      <c r="F179" s="36">
        <v>0</v>
      </c>
      <c r="G179" s="36">
        <v>0</v>
      </c>
      <c r="H179" s="36">
        <v>0</v>
      </c>
      <c r="I179" s="36">
        <v>0</v>
      </c>
      <c r="J179" s="36">
        <v>0</v>
      </c>
      <c r="K179" s="36">
        <v>0</v>
      </c>
      <c r="L179" s="36">
        <v>0</v>
      </c>
      <c r="M179" s="36">
        <v>0</v>
      </c>
      <c r="N179" s="36">
        <v>0</v>
      </c>
      <c r="O179" s="36">
        <v>0</v>
      </c>
      <c r="P179" s="60">
        <v>0</v>
      </c>
      <c r="Q179" s="60">
        <v>0</v>
      </c>
      <c r="R179" s="60">
        <v>0</v>
      </c>
      <c r="S179" s="40" t="s">
        <v>46</v>
      </c>
      <c r="T179" s="40">
        <f>SUM(C179:O179)</f>
        <v>0</v>
      </c>
      <c r="U179" s="40">
        <f t="shared" si="55"/>
        <v>0</v>
      </c>
      <c r="V179" s="40"/>
      <c r="W179" s="61">
        <v>0</v>
      </c>
      <c r="X179" s="61">
        <v>0</v>
      </c>
      <c r="Y179" s="43">
        <f t="shared" si="78"/>
        <v>0</v>
      </c>
      <c r="Z179" s="44"/>
      <c r="AA179" s="45">
        <f t="shared" si="79"/>
        <v>0</v>
      </c>
      <c r="AB179" s="46"/>
      <c r="AC179" s="61">
        <v>0</v>
      </c>
      <c r="AD179" s="62" t="s">
        <v>47</v>
      </c>
      <c r="AE179" s="65"/>
      <c r="AI179" s="38"/>
    </row>
    <row r="180" spans="1:35" ht="18.75" hidden="1" customHeight="1">
      <c r="A180" s="33">
        <v>69100300</v>
      </c>
      <c r="B180" s="34" t="s">
        <v>207</v>
      </c>
      <c r="C180" s="35">
        <f t="shared" si="80"/>
        <v>0</v>
      </c>
      <c r="D180" s="36"/>
      <c r="E180" s="36"/>
      <c r="F180" s="36"/>
      <c r="G180" s="36"/>
      <c r="H180" s="36"/>
      <c r="I180" s="36"/>
      <c r="J180" s="36"/>
      <c r="K180" s="36"/>
      <c r="L180" s="36"/>
      <c r="M180" s="36"/>
      <c r="N180" s="36"/>
      <c r="O180" s="36"/>
      <c r="P180" s="60">
        <v>0</v>
      </c>
      <c r="Q180" s="60">
        <v>0</v>
      </c>
      <c r="R180" s="60">
        <v>0</v>
      </c>
      <c r="S180" s="40" t="s">
        <v>46</v>
      </c>
      <c r="T180" s="40"/>
      <c r="U180" s="40">
        <f t="shared" si="55"/>
        <v>0</v>
      </c>
      <c r="V180" s="40"/>
      <c r="W180" s="61">
        <v>0</v>
      </c>
      <c r="X180" s="61">
        <v>0</v>
      </c>
      <c r="Y180" s="43">
        <f t="shared" si="78"/>
        <v>0</v>
      </c>
      <c r="Z180" s="44"/>
      <c r="AA180" s="45">
        <f t="shared" si="79"/>
        <v>0</v>
      </c>
      <c r="AB180" s="46"/>
      <c r="AC180" s="61">
        <v>0</v>
      </c>
      <c r="AD180" s="62" t="s">
        <v>47</v>
      </c>
      <c r="AE180" s="65"/>
      <c r="AG180" s="112"/>
      <c r="AH180" s="113"/>
      <c r="AI180" s="38"/>
    </row>
    <row r="181" spans="1:35" ht="18.75" hidden="1" customHeight="1">
      <c r="A181" s="33">
        <v>69100600</v>
      </c>
      <c r="B181" s="34" t="s">
        <v>208</v>
      </c>
      <c r="C181" s="35">
        <f t="shared" si="80"/>
        <v>0</v>
      </c>
      <c r="D181" s="36"/>
      <c r="E181" s="36"/>
      <c r="F181" s="36"/>
      <c r="G181" s="36"/>
      <c r="H181" s="36"/>
      <c r="I181" s="36"/>
      <c r="J181" s="36"/>
      <c r="K181" s="36"/>
      <c r="L181" s="36"/>
      <c r="M181" s="36"/>
      <c r="N181" s="36"/>
      <c r="O181" s="36"/>
      <c r="P181" s="60">
        <v>0</v>
      </c>
      <c r="Q181" s="60">
        <v>0</v>
      </c>
      <c r="R181" s="60">
        <v>0</v>
      </c>
      <c r="S181" s="40">
        <v>-1</v>
      </c>
      <c r="T181" s="40"/>
      <c r="U181" s="40">
        <f>T181/10*12</f>
        <v>0</v>
      </c>
      <c r="V181" s="40"/>
      <c r="W181" s="61">
        <v>0</v>
      </c>
      <c r="X181" s="61">
        <v>0</v>
      </c>
      <c r="Y181" s="43">
        <f>C181-V181</f>
        <v>0</v>
      </c>
      <c r="Z181" s="44"/>
      <c r="AA181" s="45">
        <f>C181-U181</f>
        <v>0</v>
      </c>
      <c r="AB181" s="46"/>
      <c r="AC181" s="61">
        <v>0</v>
      </c>
      <c r="AD181" s="62" t="s">
        <v>47</v>
      </c>
      <c r="AE181" s="65"/>
      <c r="AI181" s="38"/>
    </row>
    <row r="182" spans="1:35" ht="18.75" customHeight="1">
      <c r="A182" s="33" t="s">
        <v>209</v>
      </c>
      <c r="B182" s="34" t="s">
        <v>210</v>
      </c>
      <c r="C182" s="35">
        <f t="shared" si="80"/>
        <v>0</v>
      </c>
      <c r="D182" s="36">
        <v>0</v>
      </c>
      <c r="E182" s="36">
        <v>0</v>
      </c>
      <c r="F182" s="36">
        <v>0</v>
      </c>
      <c r="G182" s="36">
        <v>0</v>
      </c>
      <c r="H182" s="36">
        <v>0</v>
      </c>
      <c r="I182" s="36">
        <v>0</v>
      </c>
      <c r="J182" s="36">
        <v>0</v>
      </c>
      <c r="K182" s="36">
        <v>0</v>
      </c>
      <c r="L182" s="36">
        <v>0</v>
      </c>
      <c r="M182" s="36">
        <v>0</v>
      </c>
      <c r="N182" s="36">
        <v>0</v>
      </c>
      <c r="O182" s="36">
        <v>0</v>
      </c>
      <c r="P182" s="60"/>
      <c r="Q182" s="60"/>
      <c r="R182" s="60"/>
      <c r="S182" s="40"/>
      <c r="T182" s="40"/>
      <c r="U182" s="40"/>
      <c r="V182" s="40"/>
      <c r="W182" s="61"/>
      <c r="X182" s="61"/>
      <c r="Y182" s="43"/>
      <c r="Z182" s="44"/>
      <c r="AA182" s="45"/>
      <c r="AB182" s="46"/>
      <c r="AC182" s="61"/>
      <c r="AD182" s="62"/>
      <c r="AE182" s="65"/>
      <c r="AI182" s="38"/>
    </row>
    <row r="183" spans="1:35" ht="18.75" customHeight="1">
      <c r="A183" s="33" t="s">
        <v>211</v>
      </c>
      <c r="B183" s="34" t="s">
        <v>212</v>
      </c>
      <c r="C183" s="35">
        <f t="shared" si="80"/>
        <v>102999</v>
      </c>
      <c r="D183" s="36">
        <v>0</v>
      </c>
      <c r="E183" s="36">
        <v>0</v>
      </c>
      <c r="F183" s="36">
        <v>0</v>
      </c>
      <c r="G183" s="36">
        <v>0</v>
      </c>
      <c r="H183" s="36">
        <v>34333</v>
      </c>
      <c r="I183" s="36">
        <v>34333</v>
      </c>
      <c r="J183" s="36">
        <v>34333</v>
      </c>
      <c r="K183" s="36">
        <v>0</v>
      </c>
      <c r="L183" s="36"/>
      <c r="M183" s="36">
        <v>0</v>
      </c>
      <c r="N183" s="36">
        <v>0</v>
      </c>
      <c r="O183" s="36">
        <v>0</v>
      </c>
      <c r="P183" s="60">
        <v>0</v>
      </c>
      <c r="Q183" s="60">
        <v>0</v>
      </c>
      <c r="R183" s="60">
        <v>0</v>
      </c>
      <c r="S183" s="40" t="s">
        <v>46</v>
      </c>
      <c r="T183" s="40">
        <v>2643.71</v>
      </c>
      <c r="U183" s="40">
        <f t="shared" si="55"/>
        <v>3172.4519999999998</v>
      </c>
      <c r="V183" s="40"/>
      <c r="W183" s="61">
        <v>2643.71</v>
      </c>
      <c r="X183" s="61">
        <v>0</v>
      </c>
      <c r="Y183" s="43">
        <f t="shared" si="78"/>
        <v>102999</v>
      </c>
      <c r="Z183" s="44"/>
      <c r="AA183" s="45">
        <f t="shared" si="79"/>
        <v>99826.547999999995</v>
      </c>
      <c r="AB183" s="46">
        <f>(C183-W183)/W183</f>
        <v>37.960022090168735</v>
      </c>
      <c r="AC183" s="61">
        <v>-2643.71</v>
      </c>
      <c r="AD183" s="62" t="s">
        <v>47</v>
      </c>
      <c r="AE183" s="85"/>
      <c r="AI183" s="38"/>
    </row>
    <row r="184" spans="1:35" ht="19.5" hidden="1" customHeight="1">
      <c r="A184" s="33">
        <v>69100500</v>
      </c>
      <c r="B184" s="34" t="s">
        <v>213</v>
      </c>
      <c r="C184" s="35">
        <f t="shared" si="80"/>
        <v>0</v>
      </c>
      <c r="D184" s="36">
        <v>0</v>
      </c>
      <c r="E184" s="36">
        <v>0</v>
      </c>
      <c r="F184" s="36">
        <v>0</v>
      </c>
      <c r="G184" s="36">
        <v>0</v>
      </c>
      <c r="H184" s="36">
        <v>0</v>
      </c>
      <c r="I184" s="36">
        <v>0</v>
      </c>
      <c r="J184" s="36">
        <v>0</v>
      </c>
      <c r="K184" s="36">
        <v>0</v>
      </c>
      <c r="L184" s="36">
        <v>0</v>
      </c>
      <c r="M184" s="36">
        <v>0</v>
      </c>
      <c r="N184" s="36">
        <v>0</v>
      </c>
      <c r="O184" s="36">
        <v>0</v>
      </c>
      <c r="P184" s="60">
        <v>0</v>
      </c>
      <c r="Q184" s="60">
        <v>0</v>
      </c>
      <c r="R184" s="60">
        <v>0</v>
      </c>
      <c r="S184" s="40">
        <v>-1</v>
      </c>
      <c r="T184" s="40"/>
      <c r="U184" s="40">
        <f t="shared" si="55"/>
        <v>0</v>
      </c>
      <c r="V184" s="40"/>
      <c r="W184" s="61">
        <v>0</v>
      </c>
      <c r="X184" s="61">
        <v>0</v>
      </c>
      <c r="Y184" s="43">
        <f t="shared" si="78"/>
        <v>0</v>
      </c>
      <c r="Z184" s="44"/>
      <c r="AA184" s="45">
        <f t="shared" si="79"/>
        <v>0</v>
      </c>
      <c r="AB184" s="46"/>
      <c r="AC184" s="61">
        <v>0</v>
      </c>
      <c r="AD184" s="62" t="s">
        <v>47</v>
      </c>
      <c r="AE184" s="65"/>
      <c r="AI184" s="38"/>
    </row>
    <row r="185" spans="1:35" ht="18.75" hidden="1" customHeight="1">
      <c r="A185" s="33">
        <v>69100700</v>
      </c>
      <c r="B185" s="34" t="s">
        <v>214</v>
      </c>
      <c r="C185" s="35">
        <f t="shared" si="80"/>
        <v>0</v>
      </c>
      <c r="D185" s="36">
        <v>0</v>
      </c>
      <c r="E185" s="36">
        <v>0</v>
      </c>
      <c r="F185" s="36">
        <v>0</v>
      </c>
      <c r="G185" s="36">
        <v>0</v>
      </c>
      <c r="H185" s="36">
        <v>0</v>
      </c>
      <c r="I185" s="36">
        <v>0</v>
      </c>
      <c r="J185" s="36">
        <v>0</v>
      </c>
      <c r="K185" s="36">
        <v>0</v>
      </c>
      <c r="L185" s="36">
        <v>0</v>
      </c>
      <c r="M185" s="36">
        <v>0</v>
      </c>
      <c r="N185" s="36">
        <v>0</v>
      </c>
      <c r="O185" s="36">
        <v>0</v>
      </c>
      <c r="P185" s="60">
        <v>0</v>
      </c>
      <c r="Q185" s="60">
        <v>0</v>
      </c>
      <c r="R185" s="60">
        <v>0</v>
      </c>
      <c r="S185" s="40" t="s">
        <v>46</v>
      </c>
      <c r="T185" s="40"/>
      <c r="U185" s="40">
        <f t="shared" si="55"/>
        <v>0</v>
      </c>
      <c r="V185" s="40"/>
      <c r="W185" s="61">
        <v>0</v>
      </c>
      <c r="X185" s="61">
        <v>0</v>
      </c>
      <c r="Y185" s="43">
        <f t="shared" si="78"/>
        <v>0</v>
      </c>
      <c r="Z185" s="44"/>
      <c r="AA185" s="45">
        <f t="shared" si="79"/>
        <v>0</v>
      </c>
      <c r="AB185" s="46"/>
      <c r="AC185" s="61">
        <v>0</v>
      </c>
      <c r="AD185" s="62" t="s">
        <v>47</v>
      </c>
      <c r="AE185" s="65"/>
      <c r="AI185" s="114"/>
    </row>
    <row r="186" spans="1:35" ht="18.75" hidden="1" customHeight="1">
      <c r="A186" s="33">
        <v>69100900</v>
      </c>
      <c r="B186" s="34" t="s">
        <v>215</v>
      </c>
      <c r="C186" s="35">
        <f t="shared" si="80"/>
        <v>0</v>
      </c>
      <c r="D186" s="36">
        <v>0</v>
      </c>
      <c r="E186" s="36">
        <v>0</v>
      </c>
      <c r="F186" s="36">
        <v>0</v>
      </c>
      <c r="G186" s="36">
        <v>0</v>
      </c>
      <c r="H186" s="36">
        <v>0</v>
      </c>
      <c r="I186" s="36">
        <v>0</v>
      </c>
      <c r="J186" s="36">
        <v>0</v>
      </c>
      <c r="K186" s="36">
        <v>0</v>
      </c>
      <c r="L186" s="36">
        <v>0</v>
      </c>
      <c r="M186" s="36">
        <v>0</v>
      </c>
      <c r="N186" s="36">
        <v>0</v>
      </c>
      <c r="O186" s="36">
        <v>0</v>
      </c>
      <c r="P186" s="60">
        <v>0</v>
      </c>
      <c r="Q186" s="60">
        <v>0</v>
      </c>
      <c r="R186" s="60">
        <v>0</v>
      </c>
      <c r="S186" s="40" t="s">
        <v>46</v>
      </c>
      <c r="T186" s="40"/>
      <c r="U186" s="40">
        <f t="shared" si="55"/>
        <v>0</v>
      </c>
      <c r="V186" s="40"/>
      <c r="W186" s="61">
        <v>0</v>
      </c>
      <c r="X186" s="61">
        <v>0</v>
      </c>
      <c r="Y186" s="43">
        <f t="shared" si="78"/>
        <v>0</v>
      </c>
      <c r="Z186" s="44"/>
      <c r="AA186" s="45">
        <f t="shared" si="79"/>
        <v>0</v>
      </c>
      <c r="AB186" s="46"/>
      <c r="AC186" s="61">
        <v>0</v>
      </c>
      <c r="AD186" s="62" t="s">
        <v>47</v>
      </c>
      <c r="AE186" s="65"/>
      <c r="AI186" s="114"/>
    </row>
    <row r="187" spans="1:35" ht="18.75" hidden="1" customHeight="1">
      <c r="A187" s="33">
        <v>69101000</v>
      </c>
      <c r="B187" s="34" t="s">
        <v>216</v>
      </c>
      <c r="C187" s="35">
        <f t="shared" si="80"/>
        <v>0</v>
      </c>
      <c r="D187" s="36">
        <v>0</v>
      </c>
      <c r="E187" s="36">
        <v>0</v>
      </c>
      <c r="F187" s="36">
        <v>0</v>
      </c>
      <c r="G187" s="36">
        <v>0</v>
      </c>
      <c r="H187" s="36">
        <v>0</v>
      </c>
      <c r="I187" s="36">
        <v>0</v>
      </c>
      <c r="J187" s="36">
        <v>0</v>
      </c>
      <c r="K187" s="36">
        <v>0</v>
      </c>
      <c r="L187" s="36">
        <v>0</v>
      </c>
      <c r="M187" s="36">
        <v>0</v>
      </c>
      <c r="N187" s="36">
        <v>0</v>
      </c>
      <c r="O187" s="36">
        <v>0</v>
      </c>
      <c r="P187" s="60">
        <v>0</v>
      </c>
      <c r="Q187" s="60">
        <v>0</v>
      </c>
      <c r="R187" s="60">
        <v>0</v>
      </c>
      <c r="S187" s="40" t="s">
        <v>46</v>
      </c>
      <c r="T187" s="40">
        <v>5519.09</v>
      </c>
      <c r="U187" s="40">
        <f t="shared" si="55"/>
        <v>6622.9079999999994</v>
      </c>
      <c r="V187" s="40"/>
      <c r="W187" s="61">
        <v>6893.87</v>
      </c>
      <c r="X187" s="61">
        <v>0</v>
      </c>
      <c r="Y187" s="43">
        <f t="shared" si="78"/>
        <v>0</v>
      </c>
      <c r="Z187" s="44"/>
      <c r="AA187" s="45">
        <f t="shared" si="79"/>
        <v>-6622.9079999999994</v>
      </c>
      <c r="AB187" s="46">
        <f>(C187-W187)/W187</f>
        <v>-1</v>
      </c>
      <c r="AC187" s="61">
        <v>-6893.87</v>
      </c>
      <c r="AD187" s="62" t="s">
        <v>47</v>
      </c>
      <c r="AE187" s="65"/>
      <c r="AI187" s="114"/>
    </row>
    <row r="188" spans="1:35" ht="18.75" hidden="1" customHeight="1">
      <c r="A188" s="33">
        <v>69101100</v>
      </c>
      <c r="B188" s="34" t="s">
        <v>217</v>
      </c>
      <c r="C188" s="35">
        <f t="shared" si="80"/>
        <v>0</v>
      </c>
      <c r="D188" s="36">
        <v>0</v>
      </c>
      <c r="E188" s="36">
        <v>0</v>
      </c>
      <c r="F188" s="36">
        <v>0</v>
      </c>
      <c r="G188" s="36">
        <v>0</v>
      </c>
      <c r="H188" s="36">
        <v>0</v>
      </c>
      <c r="I188" s="36">
        <v>0</v>
      </c>
      <c r="J188" s="36">
        <v>0</v>
      </c>
      <c r="K188" s="36">
        <v>0</v>
      </c>
      <c r="L188" s="36">
        <v>0</v>
      </c>
      <c r="M188" s="36">
        <v>0</v>
      </c>
      <c r="N188" s="36">
        <v>0</v>
      </c>
      <c r="O188" s="36">
        <v>0</v>
      </c>
      <c r="P188" s="60">
        <v>0</v>
      </c>
      <c r="Q188" s="60">
        <v>0</v>
      </c>
      <c r="R188" s="60">
        <v>0</v>
      </c>
      <c r="S188" s="40" t="s">
        <v>46</v>
      </c>
      <c r="T188" s="40">
        <v>5.7</v>
      </c>
      <c r="U188" s="40">
        <f t="shared" si="55"/>
        <v>6.8400000000000007</v>
      </c>
      <c r="V188" s="40"/>
      <c r="W188" s="61">
        <v>-5.7</v>
      </c>
      <c r="X188" s="61">
        <v>0</v>
      </c>
      <c r="Y188" s="43">
        <f t="shared" si="78"/>
        <v>0</v>
      </c>
      <c r="Z188" s="44"/>
      <c r="AA188" s="45">
        <f t="shared" si="79"/>
        <v>-6.8400000000000007</v>
      </c>
      <c r="AB188" s="46">
        <f>(C188-W188)/W188</f>
        <v>-1</v>
      </c>
      <c r="AC188" s="61">
        <v>5.7</v>
      </c>
      <c r="AD188" s="62" t="s">
        <v>47</v>
      </c>
      <c r="AE188" s="65"/>
      <c r="AI188" s="114"/>
    </row>
    <row r="189" spans="1:35" ht="18.75" customHeight="1">
      <c r="A189" s="64" t="s">
        <v>218</v>
      </c>
      <c r="B189" s="34" t="s">
        <v>219</v>
      </c>
      <c r="C189" s="98">
        <f t="shared" si="80"/>
        <v>161248</v>
      </c>
      <c r="D189" s="36">
        <v>0</v>
      </c>
      <c r="E189" s="36">
        <v>29700</v>
      </c>
      <c r="F189" s="36">
        <v>12500</v>
      </c>
      <c r="G189" s="36">
        <v>7000</v>
      </c>
      <c r="H189" s="36">
        <v>37548</v>
      </c>
      <c r="I189" s="36">
        <v>4500</v>
      </c>
      <c r="J189" s="36">
        <v>9000</v>
      </c>
      <c r="K189" s="36">
        <v>12500</v>
      </c>
      <c r="L189" s="36">
        <v>13500</v>
      </c>
      <c r="M189" s="36">
        <v>35000</v>
      </c>
      <c r="N189" s="36">
        <v>0</v>
      </c>
      <c r="O189" s="36">
        <v>0</v>
      </c>
      <c r="P189" s="60">
        <v>0</v>
      </c>
      <c r="Q189" s="60">
        <v>0</v>
      </c>
      <c r="R189" s="60">
        <v>0</v>
      </c>
      <c r="S189" s="40">
        <v>-1</v>
      </c>
      <c r="T189" s="40"/>
      <c r="U189" s="40">
        <f>T189/10*12</f>
        <v>0</v>
      </c>
      <c r="V189" s="40"/>
      <c r="W189" s="61">
        <v>0</v>
      </c>
      <c r="X189" s="61">
        <v>0</v>
      </c>
      <c r="Y189" s="43">
        <f t="shared" si="78"/>
        <v>161248</v>
      </c>
      <c r="Z189" s="44"/>
      <c r="AA189" s="45">
        <f t="shared" si="79"/>
        <v>161248</v>
      </c>
      <c r="AB189" s="46"/>
      <c r="AC189" s="61">
        <v>0</v>
      </c>
      <c r="AD189" s="62" t="s">
        <v>47</v>
      </c>
      <c r="AE189" s="85"/>
      <c r="AI189" s="114"/>
    </row>
    <row r="190" spans="1:35" ht="18.75" customHeight="1" thickBot="1">
      <c r="A190" s="33">
        <v>69101200</v>
      </c>
      <c r="B190" s="34" t="s">
        <v>220</v>
      </c>
      <c r="C190" s="35">
        <f t="shared" si="80"/>
        <v>0</v>
      </c>
      <c r="D190" s="36">
        <v>0</v>
      </c>
      <c r="E190" s="36">
        <v>0</v>
      </c>
      <c r="F190" s="36">
        <v>0</v>
      </c>
      <c r="G190" s="36">
        <v>0</v>
      </c>
      <c r="H190" s="36">
        <v>0</v>
      </c>
      <c r="I190" s="36">
        <v>0</v>
      </c>
      <c r="J190" s="36">
        <v>0</v>
      </c>
      <c r="K190" s="36">
        <v>0</v>
      </c>
      <c r="L190" s="36">
        <v>0</v>
      </c>
      <c r="M190" s="36">
        <v>0</v>
      </c>
      <c r="N190" s="36">
        <v>0</v>
      </c>
      <c r="O190" s="36">
        <v>0</v>
      </c>
      <c r="P190" s="60">
        <v>0</v>
      </c>
      <c r="Q190" s="60">
        <v>0</v>
      </c>
      <c r="R190" s="60">
        <v>0</v>
      </c>
      <c r="S190" s="40" t="s">
        <v>46</v>
      </c>
      <c r="T190" s="40"/>
      <c r="U190" s="40">
        <f>T190/10*12</f>
        <v>0</v>
      </c>
      <c r="V190" s="40">
        <v>35000</v>
      </c>
      <c r="W190" s="61">
        <v>0</v>
      </c>
      <c r="X190" s="61">
        <v>25000</v>
      </c>
      <c r="Y190" s="43">
        <f t="shared" si="78"/>
        <v>-35000</v>
      </c>
      <c r="Z190" s="44">
        <f>(C190-X190)/X190</f>
        <v>-1</v>
      </c>
      <c r="AA190" s="45">
        <f t="shared" si="79"/>
        <v>0</v>
      </c>
      <c r="AB190" s="46"/>
      <c r="AC190" s="61">
        <v>25000</v>
      </c>
      <c r="AD190" s="61">
        <v>100</v>
      </c>
      <c r="AE190" s="85"/>
    </row>
    <row r="191" spans="1:35" ht="18.75" hidden="1" customHeight="1">
      <c r="A191" s="33">
        <v>69101300</v>
      </c>
      <c r="B191" s="34" t="s">
        <v>221</v>
      </c>
      <c r="C191" s="35">
        <f t="shared" si="80"/>
        <v>0</v>
      </c>
      <c r="D191" s="36">
        <v>0</v>
      </c>
      <c r="E191" s="36">
        <v>0</v>
      </c>
      <c r="F191" s="36">
        <v>0</v>
      </c>
      <c r="G191" s="36">
        <v>0</v>
      </c>
      <c r="H191" s="36">
        <v>0</v>
      </c>
      <c r="I191" s="36">
        <v>0</v>
      </c>
      <c r="J191" s="36">
        <v>0</v>
      </c>
      <c r="K191" s="36">
        <v>0</v>
      </c>
      <c r="L191" s="36">
        <v>0</v>
      </c>
      <c r="M191" s="36">
        <v>0</v>
      </c>
      <c r="N191" s="36">
        <v>0</v>
      </c>
      <c r="O191" s="36">
        <v>0</v>
      </c>
      <c r="P191" s="60">
        <v>0</v>
      </c>
      <c r="Q191" s="60">
        <v>0</v>
      </c>
      <c r="R191" s="60">
        <v>0</v>
      </c>
      <c r="S191" s="40" t="s">
        <v>46</v>
      </c>
      <c r="T191" s="40"/>
      <c r="U191" s="40">
        <f>T191/10*12</f>
        <v>0</v>
      </c>
      <c r="V191" s="40"/>
      <c r="W191" s="61">
        <v>0</v>
      </c>
      <c r="X191" s="61">
        <v>0</v>
      </c>
      <c r="Y191" s="43">
        <f t="shared" si="78"/>
        <v>0</v>
      </c>
      <c r="Z191" s="44"/>
      <c r="AA191" s="45">
        <f t="shared" si="79"/>
        <v>0</v>
      </c>
      <c r="AB191" s="46"/>
      <c r="AC191" s="61">
        <v>0</v>
      </c>
      <c r="AD191" s="62" t="s">
        <v>47</v>
      </c>
      <c r="AE191" s="65"/>
    </row>
    <row r="192" spans="1:35" ht="18.75" customHeight="1">
      <c r="A192" s="39">
        <v>69590000</v>
      </c>
      <c r="B192" s="26" t="s">
        <v>222</v>
      </c>
      <c r="C192" s="58">
        <f t="shared" si="80"/>
        <v>264247</v>
      </c>
      <c r="D192" s="35">
        <f t="shared" ref="D192:O192" si="81">SUM(D178:D191)</f>
        <v>0</v>
      </c>
      <c r="E192" s="35">
        <f t="shared" si="81"/>
        <v>29700</v>
      </c>
      <c r="F192" s="35">
        <f t="shared" si="81"/>
        <v>12500</v>
      </c>
      <c r="G192" s="35">
        <f t="shared" si="81"/>
        <v>7000</v>
      </c>
      <c r="H192" s="35">
        <f t="shared" si="81"/>
        <v>71881</v>
      </c>
      <c r="I192" s="35">
        <f t="shared" si="81"/>
        <v>38833</v>
      </c>
      <c r="J192" s="35">
        <f t="shared" si="81"/>
        <v>43333</v>
      </c>
      <c r="K192" s="35">
        <f t="shared" si="81"/>
        <v>12500</v>
      </c>
      <c r="L192" s="35">
        <f t="shared" si="81"/>
        <v>13500</v>
      </c>
      <c r="M192" s="35">
        <f t="shared" si="81"/>
        <v>35000</v>
      </c>
      <c r="N192" s="35">
        <f t="shared" si="81"/>
        <v>0</v>
      </c>
      <c r="O192" s="35">
        <f t="shared" si="81"/>
        <v>0</v>
      </c>
      <c r="P192" s="35">
        <v>0</v>
      </c>
      <c r="Q192" s="35">
        <v>0</v>
      </c>
      <c r="R192" s="60">
        <v>0</v>
      </c>
      <c r="S192" s="40" t="s">
        <v>46</v>
      </c>
      <c r="T192" s="41">
        <f>SUM(T178:T191)</f>
        <v>8168.5</v>
      </c>
      <c r="U192" s="41">
        <f>T192/10*12</f>
        <v>9802.2000000000007</v>
      </c>
      <c r="V192" s="41">
        <f>SUM(V178:V191)</f>
        <v>35000</v>
      </c>
      <c r="W192" s="83">
        <v>9531.8799999999992</v>
      </c>
      <c r="X192" s="83">
        <v>25000</v>
      </c>
      <c r="Y192" s="43">
        <f t="shared" si="78"/>
        <v>229247</v>
      </c>
      <c r="Z192" s="44">
        <f>(C192-X192)/X192</f>
        <v>9.5698799999999995</v>
      </c>
      <c r="AA192" s="45">
        <f t="shared" si="79"/>
        <v>254444.79999999999</v>
      </c>
      <c r="AB192" s="46">
        <f>(C192-W192)/W192</f>
        <v>26.722443001800276</v>
      </c>
      <c r="AC192" s="83">
        <v>15468.12</v>
      </c>
      <c r="AD192" s="83">
        <v>61.87</v>
      </c>
      <c r="AE192" s="65"/>
    </row>
    <row r="193" spans="1:32" ht="18.75" customHeight="1">
      <c r="A193" s="33"/>
      <c r="B193" s="115"/>
      <c r="C193" s="48"/>
      <c r="D193" s="48"/>
      <c r="E193" s="48"/>
      <c r="F193" s="48"/>
      <c r="G193" s="48"/>
      <c r="H193" s="48"/>
      <c r="I193" s="48"/>
      <c r="J193" s="48"/>
      <c r="K193" s="48"/>
      <c r="L193" s="48"/>
      <c r="M193" s="48"/>
      <c r="N193" s="48"/>
      <c r="O193" s="48"/>
      <c r="P193" s="29"/>
      <c r="Q193" s="29"/>
      <c r="R193" s="29"/>
      <c r="S193" s="59"/>
      <c r="T193" s="59"/>
      <c r="U193" s="59"/>
      <c r="V193" s="59"/>
      <c r="AE193" s="65"/>
    </row>
    <row r="194" spans="1:32" ht="18.75" customHeight="1">
      <c r="A194" s="117" t="s">
        <v>223</v>
      </c>
      <c r="B194" s="118" t="s">
        <v>224</v>
      </c>
      <c r="C194" s="35">
        <f>SUM(D194:O194)</f>
        <v>142632</v>
      </c>
      <c r="D194" s="36">
        <f>'[2]Dues Calculations'!$D$27</f>
        <v>11886</v>
      </c>
      <c r="E194" s="36">
        <f>'[2]Dues Calculations'!$D$27</f>
        <v>11886</v>
      </c>
      <c r="F194" s="36">
        <f>'[2]Dues Calculations'!$D$27</f>
        <v>11886</v>
      </c>
      <c r="G194" s="36">
        <f>'[2]Dues Calculations'!$D$27</f>
        <v>11886</v>
      </c>
      <c r="H194" s="36">
        <f>'[2]Dues Calculations'!$D$27</f>
        <v>11886</v>
      </c>
      <c r="I194" s="36">
        <f>'[2]Dues Calculations'!$D$27</f>
        <v>11886</v>
      </c>
      <c r="J194" s="36">
        <f>'[2]Dues Calculations'!$D$27</f>
        <v>11886</v>
      </c>
      <c r="K194" s="36">
        <f>'[2]Dues Calculations'!$D$27</f>
        <v>11886</v>
      </c>
      <c r="L194" s="36">
        <f>'[2]Dues Calculations'!$D$27</f>
        <v>11886</v>
      </c>
      <c r="M194" s="36">
        <f>'[2]Dues Calculations'!$D$27</f>
        <v>11886</v>
      </c>
      <c r="N194" s="36">
        <f>'[2]Dues Calculations'!$D$27</f>
        <v>11886</v>
      </c>
      <c r="O194" s="36">
        <f t="shared" ref="O194" si="82">N194</f>
        <v>11886</v>
      </c>
      <c r="P194" s="36">
        <v>6333.33</v>
      </c>
      <c r="Q194" s="36">
        <v>6333.33</v>
      </c>
      <c r="R194" s="36">
        <v>6333.33</v>
      </c>
      <c r="S194" s="36">
        <v>6333.33</v>
      </c>
      <c r="T194" s="119"/>
      <c r="U194" s="119"/>
      <c r="V194" s="119"/>
      <c r="AB194" s="108"/>
      <c r="AE194" s="65"/>
    </row>
    <row r="195" spans="1:32" ht="18.75" customHeight="1">
      <c r="A195" s="25"/>
      <c r="B195" s="34" t="s">
        <v>225</v>
      </c>
      <c r="C195" s="35">
        <f>SUM(D195:O195)</f>
        <v>-264247</v>
      </c>
      <c r="D195" s="36">
        <f>-D192</f>
        <v>0</v>
      </c>
      <c r="E195" s="36">
        <f t="shared" ref="E195:O195" si="83">-E192</f>
        <v>-29700</v>
      </c>
      <c r="F195" s="36">
        <f t="shared" si="83"/>
        <v>-12500</v>
      </c>
      <c r="G195" s="36">
        <f t="shared" si="83"/>
        <v>-7000</v>
      </c>
      <c r="H195" s="36">
        <f>-H192</f>
        <v>-71881</v>
      </c>
      <c r="I195" s="36">
        <f t="shared" si="83"/>
        <v>-38833</v>
      </c>
      <c r="J195" s="36">
        <f t="shared" si="83"/>
        <v>-43333</v>
      </c>
      <c r="K195" s="36">
        <f t="shared" si="83"/>
        <v>-12500</v>
      </c>
      <c r="L195" s="36">
        <f t="shared" si="83"/>
        <v>-13500</v>
      </c>
      <c r="M195" s="36">
        <f t="shared" si="83"/>
        <v>-35000</v>
      </c>
      <c r="N195" s="36">
        <f t="shared" si="83"/>
        <v>0</v>
      </c>
      <c r="O195" s="36">
        <f t="shared" si="83"/>
        <v>0</v>
      </c>
      <c r="P195" s="29"/>
      <c r="Q195" s="29"/>
      <c r="R195" s="29"/>
      <c r="S195" s="59"/>
      <c r="T195" s="59"/>
      <c r="U195" s="59"/>
      <c r="V195" s="59"/>
      <c r="AB195" s="108"/>
      <c r="AE195" s="65"/>
    </row>
    <row r="196" spans="1:32" ht="18.75" customHeight="1">
      <c r="A196" s="25"/>
      <c r="B196" s="26" t="s">
        <v>226</v>
      </c>
      <c r="C196" s="58">
        <f>C194+C195</f>
        <v>-121615</v>
      </c>
      <c r="D196" s="58">
        <f t="shared" ref="D196:O196" si="84">SUM(D194:D195)</f>
        <v>11886</v>
      </c>
      <c r="E196" s="58">
        <f t="shared" si="84"/>
        <v>-17814</v>
      </c>
      <c r="F196" s="58">
        <f t="shared" si="84"/>
        <v>-614</v>
      </c>
      <c r="G196" s="58">
        <f t="shared" si="84"/>
        <v>4886</v>
      </c>
      <c r="H196" s="58">
        <f t="shared" si="84"/>
        <v>-59995</v>
      </c>
      <c r="I196" s="58">
        <f t="shared" si="84"/>
        <v>-26947</v>
      </c>
      <c r="J196" s="58">
        <f t="shared" si="84"/>
        <v>-31447</v>
      </c>
      <c r="K196" s="58">
        <f t="shared" si="84"/>
        <v>-614</v>
      </c>
      <c r="L196" s="58">
        <f t="shared" si="84"/>
        <v>-1614</v>
      </c>
      <c r="M196" s="58">
        <f t="shared" si="84"/>
        <v>-23114</v>
      </c>
      <c r="N196" s="58">
        <f t="shared" si="84"/>
        <v>11886</v>
      </c>
      <c r="O196" s="58">
        <f t="shared" si="84"/>
        <v>11886</v>
      </c>
      <c r="P196" s="58">
        <f t="shared" ref="P196:AD196" si="85">P194+P195</f>
        <v>6333.33</v>
      </c>
      <c r="Q196" s="58">
        <f t="shared" si="85"/>
        <v>6333.33</v>
      </c>
      <c r="R196" s="58">
        <f t="shared" si="85"/>
        <v>6333.33</v>
      </c>
      <c r="S196" s="58">
        <f t="shared" si="85"/>
        <v>6333.33</v>
      </c>
      <c r="T196" s="58">
        <f t="shared" si="85"/>
        <v>0</v>
      </c>
      <c r="U196" s="58">
        <f t="shared" si="85"/>
        <v>0</v>
      </c>
      <c r="V196" s="58">
        <f t="shared" si="85"/>
        <v>0</v>
      </c>
      <c r="W196" s="58">
        <f t="shared" si="85"/>
        <v>0</v>
      </c>
      <c r="X196" s="58">
        <f t="shared" si="85"/>
        <v>0</v>
      </c>
      <c r="Y196" s="58">
        <f t="shared" si="85"/>
        <v>0</v>
      </c>
      <c r="Z196" s="58">
        <f t="shared" si="85"/>
        <v>0</v>
      </c>
      <c r="AA196" s="58">
        <f t="shared" si="85"/>
        <v>0</v>
      </c>
      <c r="AB196" s="58">
        <f t="shared" si="85"/>
        <v>0</v>
      </c>
      <c r="AC196" s="58">
        <f t="shared" si="85"/>
        <v>0</v>
      </c>
      <c r="AD196" s="58">
        <f t="shared" si="85"/>
        <v>0</v>
      </c>
      <c r="AE196" s="65"/>
      <c r="AF196" s="120"/>
    </row>
    <row r="197" spans="1:32" ht="18.75" customHeight="1" thickBot="1">
      <c r="A197" s="25"/>
      <c r="B197" s="121"/>
      <c r="C197" s="48"/>
      <c r="D197" s="28"/>
      <c r="E197" s="28"/>
      <c r="F197" s="28"/>
      <c r="G197" s="28"/>
      <c r="H197" s="28"/>
      <c r="I197" s="28"/>
      <c r="J197" s="28"/>
      <c r="K197" s="28"/>
      <c r="L197" s="28"/>
      <c r="M197" s="28"/>
      <c r="N197" s="28"/>
      <c r="O197" s="28"/>
      <c r="P197" s="56"/>
      <c r="Q197" s="56"/>
      <c r="R197" s="56"/>
      <c r="S197" s="50"/>
      <c r="T197" s="50"/>
      <c r="U197" s="50"/>
      <c r="V197" s="50"/>
      <c r="AB197" s="108"/>
      <c r="AE197" s="65"/>
    </row>
    <row r="198" spans="1:32" ht="18.75" customHeight="1">
      <c r="A198" s="25"/>
      <c r="B198" s="122" t="s">
        <v>227</v>
      </c>
      <c r="C198" s="123">
        <v>262521</v>
      </c>
      <c r="D198" s="105">
        <f>C198+D196</f>
        <v>274407</v>
      </c>
      <c r="E198" s="105">
        <f t="shared" ref="E198:O198" si="86">D198+E196</f>
        <v>256593</v>
      </c>
      <c r="F198" s="105">
        <f t="shared" si="86"/>
        <v>255979</v>
      </c>
      <c r="G198" s="105">
        <f t="shared" si="86"/>
        <v>260865</v>
      </c>
      <c r="H198" s="105">
        <f t="shared" si="86"/>
        <v>200870</v>
      </c>
      <c r="I198" s="105">
        <f t="shared" si="86"/>
        <v>173923</v>
      </c>
      <c r="J198" s="105">
        <f t="shared" si="86"/>
        <v>142476</v>
      </c>
      <c r="K198" s="105">
        <f t="shared" si="86"/>
        <v>141862</v>
      </c>
      <c r="L198" s="105">
        <f t="shared" si="86"/>
        <v>140248</v>
      </c>
      <c r="M198" s="105">
        <f t="shared" si="86"/>
        <v>117134</v>
      </c>
      <c r="N198" s="106">
        <f t="shared" si="86"/>
        <v>129020</v>
      </c>
      <c r="O198" s="107">
        <f t="shared" si="86"/>
        <v>140906</v>
      </c>
      <c r="P198" s="56"/>
      <c r="Q198" s="56"/>
      <c r="R198" s="56"/>
      <c r="S198" s="50"/>
      <c r="T198" s="50"/>
      <c r="U198" s="50"/>
      <c r="V198" s="50"/>
      <c r="AB198" s="108"/>
      <c r="AE198" s="65"/>
    </row>
    <row r="199" spans="1:32" ht="27.75" customHeight="1" thickBot="1">
      <c r="A199" s="25"/>
      <c r="B199" s="124" t="s">
        <v>228</v>
      </c>
      <c r="C199" s="48"/>
      <c r="D199" s="28"/>
      <c r="E199" s="28"/>
      <c r="F199" s="28"/>
      <c r="G199" s="28"/>
      <c r="H199" s="28"/>
      <c r="I199" s="28"/>
      <c r="J199" s="28"/>
      <c r="K199" s="28"/>
      <c r="L199" s="28"/>
      <c r="M199" s="28"/>
      <c r="N199" s="28"/>
      <c r="O199" s="125" t="s">
        <v>229</v>
      </c>
      <c r="P199" s="70"/>
      <c r="Q199" s="70"/>
      <c r="R199" s="70"/>
      <c r="S199" s="50"/>
      <c r="T199" s="50"/>
      <c r="U199" s="50"/>
      <c r="V199" s="50"/>
      <c r="AB199" s="108"/>
      <c r="AE199" s="65"/>
    </row>
    <row r="200" spans="1:32" ht="18.75" customHeight="1">
      <c r="A200" s="25" t="s">
        <v>230</v>
      </c>
      <c r="B200" s="126" t="s">
        <v>230</v>
      </c>
      <c r="C200" s="48" t="s">
        <v>230</v>
      </c>
      <c r="D200" s="28"/>
      <c r="E200" s="28"/>
      <c r="F200" s="28"/>
      <c r="G200" s="28"/>
      <c r="H200" s="28"/>
      <c r="I200" s="28"/>
      <c r="J200" s="28"/>
      <c r="K200" s="28"/>
      <c r="L200" s="28"/>
      <c r="M200" s="28"/>
      <c r="N200" s="28"/>
      <c r="O200" s="28"/>
      <c r="P200" s="29"/>
      <c r="Q200" s="29"/>
      <c r="R200" s="29"/>
      <c r="S200" s="59"/>
      <c r="T200" s="59"/>
      <c r="U200" s="59"/>
      <c r="V200" s="59"/>
      <c r="AB200" s="108"/>
    </row>
    <row r="201" spans="1:32" ht="18.75" customHeight="1">
      <c r="A201" s="25"/>
      <c r="B201" s="127" t="s">
        <v>230</v>
      </c>
      <c r="C201" s="48" t="s">
        <v>230</v>
      </c>
      <c r="D201" s="28"/>
      <c r="E201" s="28"/>
      <c r="F201" s="28"/>
      <c r="G201" s="28"/>
      <c r="H201" s="28"/>
      <c r="I201" s="28"/>
      <c r="J201" s="28"/>
      <c r="K201" s="28"/>
      <c r="L201" s="28"/>
      <c r="M201" s="28"/>
      <c r="N201" s="28"/>
      <c r="O201" s="28"/>
      <c r="P201" s="29"/>
      <c r="Q201" s="29"/>
      <c r="R201" s="29"/>
      <c r="S201" s="59"/>
      <c r="T201" s="59"/>
      <c r="U201" s="59"/>
      <c r="V201" s="59"/>
      <c r="AB201" s="108"/>
    </row>
    <row r="202" spans="1:32" ht="18.75" customHeight="1">
      <c r="A202" s="25"/>
      <c r="B202" s="128" t="s">
        <v>230</v>
      </c>
      <c r="C202" s="129" t="s">
        <v>230</v>
      </c>
      <c r="D202" s="28"/>
      <c r="E202" s="28"/>
      <c r="F202" s="28"/>
      <c r="G202" s="28"/>
      <c r="H202" s="28"/>
      <c r="I202" s="28"/>
      <c r="J202" s="28"/>
      <c r="K202" s="28"/>
      <c r="L202" s="28"/>
      <c r="M202" s="28"/>
      <c r="N202" s="28"/>
      <c r="O202" s="28"/>
      <c r="P202" s="70"/>
      <c r="Q202" s="70"/>
      <c r="R202" s="70"/>
      <c r="S202" s="50"/>
      <c r="T202" s="50"/>
      <c r="U202" s="50"/>
      <c r="V202" s="50"/>
      <c r="AB202" s="108"/>
    </row>
    <row r="203" spans="1:32" ht="18.75" customHeight="1">
      <c r="A203" s="25"/>
      <c r="B203" s="128" t="s">
        <v>230</v>
      </c>
      <c r="C203" s="129" t="s">
        <v>230</v>
      </c>
      <c r="D203" s="28"/>
      <c r="E203" s="28"/>
      <c r="F203" s="28"/>
      <c r="G203" s="28"/>
      <c r="H203" s="28"/>
      <c r="I203" s="28"/>
      <c r="J203" s="28"/>
      <c r="K203" s="28"/>
      <c r="L203" s="28"/>
      <c r="M203" s="28"/>
      <c r="N203" s="28"/>
      <c r="O203" s="28"/>
      <c r="P203" s="70"/>
      <c r="Q203" s="70"/>
      <c r="R203" s="70"/>
      <c r="S203" s="50"/>
      <c r="T203" s="50"/>
      <c r="U203" s="50"/>
      <c r="V203" s="50"/>
      <c r="AB203" s="108"/>
    </row>
    <row r="204" spans="1:32" ht="18.75" customHeight="1">
      <c r="A204" s="25"/>
      <c r="B204" s="128" t="s">
        <v>230</v>
      </c>
      <c r="C204" s="129" t="s">
        <v>230</v>
      </c>
      <c r="D204" s="28"/>
      <c r="E204" s="28"/>
      <c r="F204" s="28"/>
      <c r="G204" s="28"/>
      <c r="H204" s="28"/>
      <c r="I204" s="28"/>
      <c r="J204" s="28"/>
      <c r="K204" s="28"/>
      <c r="L204" s="28"/>
      <c r="M204" s="28"/>
      <c r="N204" s="28"/>
      <c r="O204" s="28"/>
      <c r="P204" s="70"/>
      <c r="Q204" s="70"/>
      <c r="R204" s="70"/>
      <c r="S204" s="50"/>
      <c r="T204" s="50"/>
      <c r="U204" s="50"/>
      <c r="V204" s="50"/>
      <c r="AB204" s="108"/>
    </row>
    <row r="205" spans="1:32" ht="18.75" customHeight="1">
      <c r="A205" s="25"/>
      <c r="B205" s="121"/>
      <c r="C205" s="48"/>
      <c r="D205" s="48"/>
      <c r="E205" s="48"/>
      <c r="F205" s="48"/>
      <c r="G205" s="48"/>
      <c r="H205" s="48"/>
      <c r="I205" s="48"/>
      <c r="J205" s="48"/>
      <c r="K205" s="48"/>
      <c r="L205" s="48"/>
      <c r="M205" s="48"/>
      <c r="N205" s="48"/>
      <c r="O205" s="48"/>
      <c r="P205" s="48"/>
      <c r="Q205" s="48"/>
      <c r="R205" s="48"/>
      <c r="S205" s="50"/>
      <c r="T205" s="50"/>
      <c r="U205" s="50"/>
      <c r="V205" s="50"/>
      <c r="AB205" s="108"/>
    </row>
    <row r="206" spans="1:32" ht="18.75" customHeight="1">
      <c r="A206" s="25"/>
      <c r="B206" s="121"/>
      <c r="C206" s="48"/>
      <c r="D206" s="48"/>
      <c r="E206" s="48"/>
      <c r="F206" s="48"/>
      <c r="G206" s="48"/>
      <c r="H206" s="48"/>
      <c r="I206" s="48"/>
      <c r="J206" s="48"/>
      <c r="K206" s="48"/>
      <c r="L206" s="48"/>
      <c r="M206" s="48"/>
      <c r="N206" s="48"/>
      <c r="O206" s="48"/>
      <c r="P206" s="56"/>
      <c r="Q206" s="56"/>
      <c r="R206" s="56"/>
      <c r="S206" s="59"/>
      <c r="T206" s="59"/>
      <c r="U206" s="59"/>
      <c r="V206" s="59"/>
      <c r="AB206" s="108"/>
    </row>
    <row r="207" spans="1:32" ht="18.75" customHeight="1">
      <c r="A207" s="25"/>
      <c r="B207" s="121"/>
      <c r="C207" s="48"/>
      <c r="D207" s="48"/>
      <c r="E207" s="48"/>
      <c r="F207" s="48"/>
      <c r="G207" s="48"/>
      <c r="H207" s="48"/>
      <c r="I207" s="48"/>
      <c r="J207" s="48"/>
      <c r="K207" s="48"/>
      <c r="L207" s="48"/>
      <c r="M207" s="48"/>
      <c r="N207" s="48"/>
      <c r="O207" s="48"/>
      <c r="P207" s="48"/>
      <c r="Q207" s="48"/>
      <c r="R207" s="48"/>
      <c r="S207" s="50"/>
      <c r="T207" s="50"/>
      <c r="U207" s="50"/>
      <c r="V207" s="50"/>
      <c r="AB207" s="108"/>
    </row>
    <row r="208" spans="1:32" ht="18.75" customHeight="1">
      <c r="B208" s="131"/>
      <c r="C208" s="132"/>
      <c r="D208" s="133"/>
      <c r="E208" s="133"/>
      <c r="F208" s="133"/>
      <c r="G208" s="133"/>
      <c r="H208" s="133"/>
      <c r="I208" s="133"/>
      <c r="J208" s="133"/>
      <c r="K208" s="133"/>
      <c r="L208" s="133"/>
      <c r="M208" s="133"/>
      <c r="N208" s="133"/>
      <c r="O208" s="133"/>
      <c r="AB208" s="108"/>
    </row>
    <row r="209" spans="1:28" ht="18.75" customHeight="1">
      <c r="C209" s="48"/>
      <c r="D209" s="48"/>
      <c r="E209" s="48"/>
      <c r="F209" s="48"/>
      <c r="G209" s="48"/>
      <c r="H209" s="48"/>
      <c r="I209" s="48"/>
      <c r="J209" s="48"/>
      <c r="K209" s="48"/>
      <c r="L209" s="48"/>
      <c r="M209" s="48"/>
      <c r="N209" s="48"/>
      <c r="O209" s="48"/>
      <c r="AB209" s="108"/>
    </row>
    <row r="210" spans="1:28" ht="18.75" customHeight="1">
      <c r="A210" s="48"/>
      <c r="B210" s="27"/>
      <c r="C210" s="27"/>
      <c r="D210" s="27"/>
      <c r="E210" s="27"/>
      <c r="F210" s="27"/>
      <c r="G210" s="27"/>
      <c r="H210" s="27"/>
      <c r="I210" s="27"/>
      <c r="J210" s="27"/>
      <c r="K210" s="27"/>
      <c r="L210" s="27"/>
      <c r="M210" s="27"/>
      <c r="N210" s="27"/>
      <c r="O210" s="27"/>
      <c r="AB210" s="108"/>
    </row>
    <row r="211" spans="1:28" ht="18.75" customHeight="1">
      <c r="B211" s="134"/>
      <c r="C211" s="48"/>
      <c r="D211" s="48"/>
      <c r="E211" s="48"/>
      <c r="F211" s="48"/>
      <c r="G211" s="48"/>
      <c r="H211" s="48"/>
      <c r="I211" s="48"/>
      <c r="J211" s="48"/>
      <c r="K211" s="48"/>
      <c r="L211" s="48"/>
      <c r="M211" s="48"/>
      <c r="N211" s="48"/>
      <c r="O211" s="48"/>
      <c r="P211" s="27"/>
      <c r="Q211" s="27"/>
      <c r="R211" s="27"/>
      <c r="S211" s="27"/>
      <c r="T211" s="27"/>
      <c r="U211" s="27"/>
      <c r="V211" s="27"/>
      <c r="AB211" s="108"/>
    </row>
    <row r="212" spans="1:28" ht="18.75" customHeight="1">
      <c r="AB212" s="108"/>
    </row>
    <row r="213" spans="1:28" ht="18.75" customHeight="1">
      <c r="AB213" s="108"/>
    </row>
    <row r="214" spans="1:28" ht="18.75" customHeight="1">
      <c r="AB214" s="108"/>
    </row>
  </sheetData>
  <mergeCells count="2">
    <mergeCell ref="AE65:AG65"/>
    <mergeCell ref="AE172:AF172"/>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22C2A-C99A-4DFE-AD1E-8426B18DA55F}">
  <dimension ref="A1:AF100"/>
  <sheetViews>
    <sheetView tabSelected="1" topLeftCell="C1" zoomScale="150" zoomScaleNormal="150" workbookViewId="0">
      <selection activeCell="J10" sqref="J10"/>
    </sheetView>
  </sheetViews>
  <sheetFormatPr defaultColWidth="9.1796875" defaultRowHeight="13"/>
  <cols>
    <col min="1" max="1" width="9.81640625" style="130" customWidth="1"/>
    <col min="2" max="2" width="36.453125" style="3" customWidth="1"/>
    <col min="3" max="3" width="10" style="3" customWidth="1"/>
    <col min="4" max="4" width="9.7265625" style="3" customWidth="1"/>
    <col min="5" max="5" width="9.7265625" style="136" hidden="1" customWidth="1"/>
    <col min="6" max="6" width="9.7265625" style="3" hidden="1" customWidth="1"/>
    <col min="7" max="7" width="9.7265625" style="3" customWidth="1"/>
    <col min="8" max="8" width="12.26953125" style="3" customWidth="1"/>
    <col min="9" max="9" width="12.26953125" style="5" customWidth="1"/>
    <col min="10" max="10" width="114.7265625" style="137" customWidth="1"/>
    <col min="11" max="11" width="9.81640625" style="3" hidden="1" customWidth="1"/>
    <col min="12" max="12" width="12" style="3" hidden="1" customWidth="1"/>
    <col min="13" max="14" width="9.1796875" style="3" hidden="1" customWidth="1"/>
    <col min="15" max="17" width="11.81640625" style="3" hidden="1" customWidth="1"/>
    <col min="18" max="18" width="13" style="3" hidden="1" customWidth="1"/>
    <col min="19" max="22" width="12.7265625" style="3" hidden="1" customWidth="1"/>
    <col min="23" max="23" width="12.7265625" style="116" hidden="1" customWidth="1"/>
    <col min="24" max="24" width="12.7265625" style="3" hidden="1" customWidth="1"/>
    <col min="25" max="25" width="13" style="3" hidden="1" customWidth="1"/>
    <col min="26" max="26" width="35.7265625" style="137" customWidth="1"/>
    <col min="27" max="16384" width="9.1796875" style="3"/>
  </cols>
  <sheetData>
    <row r="1" spans="1:25" ht="15">
      <c r="A1" s="1"/>
      <c r="B1" s="135" t="s">
        <v>231</v>
      </c>
      <c r="R1" s="9"/>
      <c r="S1" s="9"/>
      <c r="T1" s="14"/>
      <c r="U1" s="14"/>
      <c r="V1" s="14"/>
      <c r="W1" s="15"/>
      <c r="X1" s="9"/>
      <c r="Y1" s="9"/>
    </row>
    <row r="2" spans="1:25" ht="39.5" thickBot="1">
      <c r="A2" s="258" t="s">
        <v>7</v>
      </c>
      <c r="B2" s="258"/>
      <c r="C2" s="138" t="s">
        <v>232</v>
      </c>
      <c r="D2" s="138" t="s">
        <v>233</v>
      </c>
      <c r="E2" s="139" t="s">
        <v>234</v>
      </c>
      <c r="F2" s="138" t="s">
        <v>235</v>
      </c>
      <c r="G2" s="138" t="s">
        <v>236</v>
      </c>
      <c r="H2" s="140" t="s">
        <v>237</v>
      </c>
      <c r="I2" s="141" t="s">
        <v>238</v>
      </c>
      <c r="J2" s="138" t="s">
        <v>239</v>
      </c>
      <c r="K2" s="18"/>
      <c r="L2" s="18"/>
      <c r="M2" s="18"/>
      <c r="N2" s="19"/>
      <c r="O2" s="19"/>
      <c r="P2" s="20"/>
      <c r="Q2" s="21"/>
      <c r="R2" s="9"/>
      <c r="S2" s="22"/>
      <c r="T2" s="23"/>
      <c r="U2" s="23"/>
      <c r="V2" s="23"/>
      <c r="W2" s="24"/>
      <c r="X2" s="22"/>
      <c r="Y2" s="22"/>
    </row>
    <row r="3" spans="1:25" hidden="1">
      <c r="A3" s="33">
        <v>49600000</v>
      </c>
      <c r="B3" s="34" t="s">
        <v>32</v>
      </c>
      <c r="C3" s="142">
        <v>0</v>
      </c>
      <c r="D3" s="143">
        <v>0</v>
      </c>
      <c r="E3" s="144"/>
      <c r="F3" s="143"/>
      <c r="G3" s="143"/>
      <c r="H3" s="35">
        <v>0</v>
      </c>
      <c r="I3" s="58"/>
      <c r="J3" s="145"/>
      <c r="K3" s="60"/>
      <c r="L3" s="60"/>
      <c r="M3" s="60"/>
      <c r="N3" s="40"/>
      <c r="O3" s="40"/>
      <c r="P3" s="40"/>
      <c r="Q3" s="40"/>
      <c r="T3" s="100"/>
      <c r="U3" s="100"/>
      <c r="V3" s="146"/>
      <c r="W3" s="101"/>
    </row>
    <row r="4" spans="1:25">
      <c r="A4" s="33">
        <v>49601000</v>
      </c>
      <c r="B4" s="34" t="s">
        <v>33</v>
      </c>
      <c r="C4" s="147">
        <v>324704</v>
      </c>
      <c r="D4" s="148">
        <v>266880</v>
      </c>
      <c r="E4" s="149">
        <f>D4/8*12</f>
        <v>400320</v>
      </c>
      <c r="F4" s="148">
        <v>320256</v>
      </c>
      <c r="G4" s="148">
        <f>D4/10*12</f>
        <v>320256</v>
      </c>
      <c r="H4" s="150">
        <f>'[2]Proposed Budget Detail'!C7</f>
        <v>333600</v>
      </c>
      <c r="I4" s="151">
        <f>SUM(H4-C4)/H4</f>
        <v>2.6666666666666668E-2</v>
      </c>
      <c r="J4" s="145"/>
      <c r="K4" s="36"/>
      <c r="L4" s="36"/>
      <c r="M4" s="36"/>
      <c r="N4" s="36"/>
      <c r="O4" s="36"/>
      <c r="P4" s="36"/>
      <c r="Q4" s="36"/>
      <c r="R4" s="36"/>
      <c r="S4" s="36"/>
      <c r="T4" s="36"/>
      <c r="U4" s="36"/>
      <c r="V4" s="36"/>
      <c r="W4" s="36"/>
      <c r="X4" s="36"/>
      <c r="Y4" s="36"/>
    </row>
    <row r="5" spans="1:25" ht="13.5">
      <c r="A5" s="33">
        <v>49602000</v>
      </c>
      <c r="B5" s="34" t="s">
        <v>34</v>
      </c>
      <c r="C5" s="147">
        <v>245280</v>
      </c>
      <c r="D5" s="148">
        <v>200712.92</v>
      </c>
      <c r="E5" s="149">
        <f>D5/8*12</f>
        <v>301069.38</v>
      </c>
      <c r="F5" s="148">
        <v>234283.82</v>
      </c>
      <c r="G5" s="148">
        <f t="shared" ref="G5:G7" si="0">D5/10*12</f>
        <v>240855.50400000002</v>
      </c>
      <c r="H5" s="150">
        <f>'[2]Proposed Budget Detail'!C8</f>
        <v>246960</v>
      </c>
      <c r="I5" s="151">
        <f>SUM(H5-C5)/H5</f>
        <v>6.8027210884353739E-3</v>
      </c>
      <c r="J5" s="145"/>
      <c r="K5" s="60"/>
      <c r="L5" s="60"/>
      <c r="M5" s="60"/>
      <c r="N5" s="40"/>
      <c r="O5" s="40"/>
      <c r="P5" s="40"/>
      <c r="Q5" s="40"/>
      <c r="R5" s="61"/>
      <c r="S5" s="61"/>
      <c r="T5" s="43"/>
      <c r="U5" s="44"/>
      <c r="V5" s="45"/>
      <c r="W5" s="46"/>
      <c r="X5" s="61"/>
      <c r="Y5" s="61"/>
    </row>
    <row r="6" spans="1:25">
      <c r="A6" s="33">
        <v>49603000</v>
      </c>
      <c r="B6" s="34" t="s">
        <v>35</v>
      </c>
      <c r="C6" s="147">
        <v>11900</v>
      </c>
      <c r="D6" s="148">
        <v>13276.37</v>
      </c>
      <c r="E6" s="149">
        <f t="shared" ref="E6:E14" si="1">D6/8*12</f>
        <v>19914.555</v>
      </c>
      <c r="F6" s="148">
        <v>15989.3</v>
      </c>
      <c r="G6" s="148">
        <f t="shared" si="0"/>
        <v>15931.644000000002</v>
      </c>
      <c r="H6" s="150">
        <f>'[2]Proposed Budget Detail'!C9</f>
        <v>12960</v>
      </c>
      <c r="I6" s="151">
        <f t="shared" ref="I6:I8" si="2">SUM(H6-C6)/H6</f>
        <v>8.1790123456790126E-2</v>
      </c>
      <c r="J6" s="145"/>
      <c r="K6" s="36"/>
      <c r="L6" s="36"/>
      <c r="M6" s="36"/>
      <c r="N6" s="36"/>
      <c r="O6" s="36"/>
      <c r="P6" s="36"/>
      <c r="Q6" s="36"/>
      <c r="R6" s="36"/>
      <c r="S6" s="36"/>
      <c r="T6" s="36"/>
      <c r="U6" s="36"/>
      <c r="V6" s="36"/>
      <c r="W6" s="36"/>
      <c r="X6" s="36"/>
      <c r="Y6" s="36"/>
    </row>
    <row r="7" spans="1:25">
      <c r="A7" s="33">
        <v>49606000</v>
      </c>
      <c r="B7" s="34" t="s">
        <v>36</v>
      </c>
      <c r="C7" s="147">
        <v>37960</v>
      </c>
      <c r="D7" s="148">
        <v>31200</v>
      </c>
      <c r="E7" s="149">
        <f t="shared" si="1"/>
        <v>46800</v>
      </c>
      <c r="F7" s="148">
        <v>37440</v>
      </c>
      <c r="G7" s="148">
        <f t="shared" si="0"/>
        <v>37440</v>
      </c>
      <c r="H7" s="150">
        <f>'[2]Proposed Budget Detail'!C10</f>
        <v>39000</v>
      </c>
      <c r="I7" s="151">
        <f t="shared" si="2"/>
        <v>2.6666666666666668E-2</v>
      </c>
      <c r="J7" s="145"/>
      <c r="K7" s="36"/>
      <c r="L7" s="36"/>
      <c r="M7" s="36"/>
      <c r="N7" s="36"/>
      <c r="O7" s="36"/>
      <c r="P7" s="36"/>
      <c r="Q7" s="36"/>
      <c r="R7" s="36"/>
      <c r="S7" s="36"/>
      <c r="T7" s="36"/>
      <c r="U7" s="36"/>
      <c r="V7" s="36"/>
      <c r="W7" s="36"/>
      <c r="X7" s="36"/>
      <c r="Y7" s="36"/>
    </row>
    <row r="8" spans="1:25" ht="13.5">
      <c r="A8" s="39">
        <v>49690000</v>
      </c>
      <c r="B8" s="26" t="s">
        <v>37</v>
      </c>
      <c r="C8" s="105">
        <v>619844</v>
      </c>
      <c r="D8" s="105">
        <f>D4+D5+D6+D7</f>
        <v>512069.29000000004</v>
      </c>
      <c r="E8" s="152">
        <f>D8/8*12</f>
        <v>768103.93500000006</v>
      </c>
      <c r="F8" s="105">
        <f>SUM(F4:F7)</f>
        <v>607969.12000000011</v>
      </c>
      <c r="G8" s="105">
        <f>SUM(G4:G7)</f>
        <v>614483.14799999993</v>
      </c>
      <c r="H8" s="105">
        <f>SUM(H4:H7)</f>
        <v>632520</v>
      </c>
      <c r="I8" s="153">
        <f t="shared" si="2"/>
        <v>2.0040473028520838E-2</v>
      </c>
      <c r="J8" s="154"/>
      <c r="K8" s="35"/>
      <c r="L8" s="35"/>
      <c r="M8" s="35"/>
      <c r="N8" s="40"/>
      <c r="O8" s="41"/>
      <c r="P8" s="41"/>
      <c r="Q8" s="41"/>
      <c r="R8" s="42"/>
      <c r="S8" s="42"/>
      <c r="T8" s="43"/>
      <c r="U8" s="44"/>
      <c r="V8" s="45"/>
      <c r="W8" s="46"/>
      <c r="X8" s="42"/>
      <c r="Y8" s="42"/>
    </row>
    <row r="9" spans="1:25" ht="13.5">
      <c r="A9" s="33">
        <v>49450000</v>
      </c>
      <c r="B9" s="34" t="s">
        <v>53</v>
      </c>
      <c r="C9" s="147">
        <v>3312</v>
      </c>
      <c r="D9" s="148">
        <v>3898.36</v>
      </c>
      <c r="E9" s="149">
        <f t="shared" si="1"/>
        <v>5847.54</v>
      </c>
      <c r="F9" s="148">
        <v>4078.51</v>
      </c>
      <c r="G9" s="148">
        <f>D9/10*12</f>
        <v>4678.0320000000002</v>
      </c>
      <c r="H9" s="150">
        <f>'[2]Proposed Budget Detail'!C26</f>
        <v>5100</v>
      </c>
      <c r="I9" s="151">
        <f>SUM(H9-C9)/H9</f>
        <v>0.35058823529411764</v>
      </c>
      <c r="J9" s="145" t="s">
        <v>240</v>
      </c>
      <c r="K9" s="60"/>
      <c r="L9" s="60"/>
      <c r="M9" s="60"/>
      <c r="N9" s="40"/>
      <c r="O9" s="40"/>
      <c r="P9" s="40"/>
      <c r="Q9" s="40"/>
      <c r="R9" s="61"/>
      <c r="S9" s="61"/>
      <c r="T9" s="43"/>
      <c r="U9" s="44"/>
      <c r="V9" s="45"/>
      <c r="W9" s="46"/>
      <c r="X9" s="61"/>
      <c r="Y9" s="61"/>
    </row>
    <row r="10" spans="1:25" ht="13.5">
      <c r="A10" s="33">
        <v>49470000</v>
      </c>
      <c r="B10" s="34" t="s">
        <v>54</v>
      </c>
      <c r="C10" s="147">
        <v>0</v>
      </c>
      <c r="D10" s="148">
        <v>6309.98</v>
      </c>
      <c r="E10" s="149">
        <f t="shared" si="1"/>
        <v>9464.9699999999993</v>
      </c>
      <c r="F10" s="148">
        <v>0</v>
      </c>
      <c r="G10" s="148">
        <f t="shared" ref="G10:G11" si="3">D10/10*12</f>
        <v>7571.9759999999987</v>
      </c>
      <c r="H10" s="150">
        <f>'[2]Proposed Budget Detail'!C27</f>
        <v>0</v>
      </c>
      <c r="I10" s="151">
        <v>0</v>
      </c>
      <c r="J10" s="155"/>
      <c r="K10" s="60"/>
      <c r="L10" s="60"/>
      <c r="M10" s="60"/>
      <c r="N10" s="40"/>
      <c r="O10" s="40"/>
      <c r="P10" s="40"/>
      <c r="Q10" s="40"/>
      <c r="T10" s="43"/>
      <c r="U10" s="44"/>
      <c r="V10" s="45"/>
      <c r="W10" s="46"/>
    </row>
    <row r="11" spans="1:25" ht="13.5">
      <c r="A11" s="33" t="s">
        <v>57</v>
      </c>
      <c r="B11" s="34" t="s">
        <v>58</v>
      </c>
      <c r="C11" s="147">
        <v>18</v>
      </c>
      <c r="D11" s="148">
        <v>1689.84</v>
      </c>
      <c r="E11" s="149">
        <f t="shared" si="1"/>
        <v>2534.7599999999998</v>
      </c>
      <c r="F11" s="148">
        <v>16.86</v>
      </c>
      <c r="G11" s="148">
        <f t="shared" si="3"/>
        <v>2027.8079999999998</v>
      </c>
      <c r="H11" s="150">
        <f>'[2]Proposed Budget Detail'!C30</f>
        <v>18</v>
      </c>
      <c r="I11" s="151">
        <f>SUM(H11-C11)/H11</f>
        <v>0</v>
      </c>
      <c r="J11" s="145" t="s">
        <v>241</v>
      </c>
      <c r="K11" s="60"/>
      <c r="L11" s="60"/>
      <c r="M11" s="60"/>
      <c r="N11" s="40"/>
      <c r="O11" s="40"/>
      <c r="P11" s="40"/>
      <c r="Q11" s="40"/>
      <c r="R11" s="61"/>
      <c r="S11" s="61"/>
      <c r="T11" s="43"/>
      <c r="U11" s="44"/>
      <c r="V11" s="45"/>
      <c r="W11" s="46"/>
      <c r="X11" s="61"/>
      <c r="Y11" s="61"/>
    </row>
    <row r="12" spans="1:25" ht="13.5">
      <c r="A12" s="33">
        <v>49890000</v>
      </c>
      <c r="B12" s="26" t="s">
        <v>61</v>
      </c>
      <c r="C12" s="105">
        <v>3330</v>
      </c>
      <c r="D12" s="105">
        <f>D9+D11</f>
        <v>5588.2</v>
      </c>
      <c r="E12" s="152">
        <f t="shared" si="1"/>
        <v>8382.2999999999993</v>
      </c>
      <c r="F12" s="156">
        <f>SUM(F9:F11)</f>
        <v>4095.3700000000003</v>
      </c>
      <c r="G12" s="105">
        <f>SUM(G9:G11)</f>
        <v>14277.815999999997</v>
      </c>
      <c r="H12" s="105">
        <f>SUM(H9:H11)</f>
        <v>5118</v>
      </c>
      <c r="I12" s="153">
        <f>SUM(H12-C12)/H12</f>
        <v>0.34935521688159438</v>
      </c>
      <c r="J12" s="154"/>
      <c r="K12" s="35"/>
      <c r="L12" s="35"/>
      <c r="M12" s="35"/>
      <c r="N12" s="40"/>
      <c r="O12" s="40"/>
      <c r="P12" s="40"/>
      <c r="Q12" s="40"/>
      <c r="R12" s="42"/>
      <c r="S12" s="42"/>
      <c r="T12" s="43"/>
      <c r="U12" s="44"/>
      <c r="V12" s="45"/>
      <c r="W12" s="46"/>
      <c r="X12" s="42"/>
    </row>
    <row r="13" spans="1:25" ht="13.5">
      <c r="A13" s="33" t="s">
        <v>242</v>
      </c>
      <c r="B13" s="26" t="s">
        <v>243</v>
      </c>
      <c r="C13" s="105">
        <v>142464</v>
      </c>
      <c r="D13" s="105">
        <v>129006.84</v>
      </c>
      <c r="E13" s="152">
        <f t="shared" si="1"/>
        <v>193510.26</v>
      </c>
      <c r="F13" s="157">
        <v>142489</v>
      </c>
      <c r="G13" s="157">
        <f>D13/10*12</f>
        <v>154808.20799999998</v>
      </c>
      <c r="H13" s="105">
        <f>'[2]Proposed Budget Detail'!C194</f>
        <v>142632</v>
      </c>
      <c r="I13" s="153">
        <f>SUM(H13-C13)/H13</f>
        <v>1.1778563015312131E-3</v>
      </c>
      <c r="J13" s="154"/>
      <c r="K13" s="35"/>
      <c r="L13" s="35"/>
      <c r="M13" s="35"/>
      <c r="N13" s="40"/>
      <c r="O13" s="40"/>
      <c r="P13" s="40"/>
      <c r="Q13" s="40"/>
      <c r="R13" s="42"/>
      <c r="S13" s="42"/>
      <c r="T13" s="43"/>
      <c r="U13" s="44"/>
      <c r="V13" s="45"/>
      <c r="W13" s="46"/>
      <c r="X13" s="42"/>
    </row>
    <row r="14" spans="1:25" ht="13.5">
      <c r="A14" s="39">
        <v>49990000</v>
      </c>
      <c r="B14" s="26" t="s">
        <v>62</v>
      </c>
      <c r="C14" s="105">
        <v>623174</v>
      </c>
      <c r="D14" s="105">
        <f>D8+D12</f>
        <v>517657.49000000005</v>
      </c>
      <c r="E14" s="152">
        <f t="shared" si="1"/>
        <v>776486.2350000001</v>
      </c>
      <c r="F14" s="105">
        <f t="shared" ref="F14" si="4">F8+F12</f>
        <v>612064.49000000011</v>
      </c>
      <c r="G14" s="105">
        <f>G12+G8</f>
        <v>628760.96399999992</v>
      </c>
      <c r="H14" s="105">
        <f>H8+H12</f>
        <v>637638</v>
      </c>
      <c r="I14" s="153">
        <f>SUM(H14-C14)/H14</f>
        <v>2.268371709339782E-2</v>
      </c>
      <c r="J14" s="154" t="s">
        <v>244</v>
      </c>
      <c r="K14" s="35"/>
      <c r="L14" s="35"/>
      <c r="M14" s="35"/>
      <c r="N14" s="35"/>
      <c r="O14" s="35"/>
      <c r="P14" s="35"/>
      <c r="Q14" s="35"/>
      <c r="R14" s="42"/>
      <c r="S14" s="42"/>
      <c r="T14" s="43"/>
      <c r="U14" s="44"/>
      <c r="V14" s="45"/>
      <c r="W14" s="46"/>
      <c r="X14" s="42"/>
      <c r="Y14" s="42"/>
    </row>
    <row r="15" spans="1:25" ht="13.5">
      <c r="A15" s="33"/>
      <c r="B15" s="34"/>
      <c r="C15" s="28"/>
      <c r="D15" s="28"/>
      <c r="E15" s="158"/>
      <c r="F15" s="28"/>
      <c r="G15" s="28"/>
      <c r="H15" s="48"/>
      <c r="I15" s="159" t="s">
        <v>230</v>
      </c>
      <c r="J15" s="160"/>
      <c r="K15" s="69"/>
      <c r="L15" s="56"/>
      <c r="M15" s="56"/>
      <c r="N15" s="59"/>
      <c r="O15" s="59"/>
      <c r="P15" s="59"/>
      <c r="Q15" s="59"/>
      <c r="T15" s="51"/>
      <c r="U15" s="52"/>
      <c r="V15" s="53"/>
      <c r="W15" s="54"/>
    </row>
    <row r="16" spans="1:25" ht="13.5">
      <c r="A16" s="33"/>
      <c r="B16" s="26" t="s">
        <v>63</v>
      </c>
      <c r="C16" s="28"/>
      <c r="D16" s="28"/>
      <c r="E16" s="158"/>
      <c r="F16" s="28"/>
      <c r="G16" s="28"/>
      <c r="H16" s="48"/>
      <c r="I16" s="159" t="s">
        <v>230</v>
      </c>
      <c r="J16" s="161"/>
      <c r="K16" s="70"/>
      <c r="L16" s="56"/>
      <c r="M16" s="56"/>
      <c r="N16" s="59"/>
      <c r="O16" s="59"/>
      <c r="P16" s="59"/>
      <c r="Q16" s="59"/>
      <c r="T16" s="51"/>
      <c r="U16" s="52"/>
      <c r="V16" s="53"/>
      <c r="W16" s="54"/>
    </row>
    <row r="17" spans="1:32">
      <c r="A17" s="33">
        <v>56011000</v>
      </c>
      <c r="B17" s="34" t="s">
        <v>64</v>
      </c>
      <c r="C17" s="147">
        <v>7092</v>
      </c>
      <c r="D17" s="148">
        <v>9343.89</v>
      </c>
      <c r="E17" s="149">
        <f>D17/8*12</f>
        <v>14015.834999999999</v>
      </c>
      <c r="F17" s="148">
        <v>7098.24</v>
      </c>
      <c r="G17" s="148">
        <f>D17/10*12</f>
        <v>11212.667999999998</v>
      </c>
      <c r="H17" s="150">
        <f>'[2]Proposed Budget Detail'!C36</f>
        <v>6120</v>
      </c>
      <c r="I17" s="151">
        <f>SUM(H17-C17)/H17</f>
        <v>-0.1588235294117647</v>
      </c>
      <c r="J17" s="145" t="s">
        <v>245</v>
      </c>
      <c r="K17" s="36"/>
      <c r="L17" s="36"/>
      <c r="M17" s="36"/>
      <c r="N17" s="36"/>
      <c r="O17" s="36"/>
      <c r="P17" s="36"/>
      <c r="Q17" s="36"/>
      <c r="R17" s="36"/>
      <c r="S17" s="36"/>
      <c r="T17" s="36"/>
      <c r="U17" s="36"/>
      <c r="V17" s="36"/>
      <c r="W17" s="36"/>
      <c r="X17" s="36"/>
      <c r="Y17" s="36"/>
    </row>
    <row r="18" spans="1:32" ht="13.5">
      <c r="A18" s="33">
        <v>56012000</v>
      </c>
      <c r="B18" s="34" t="s">
        <v>65</v>
      </c>
      <c r="C18" s="147">
        <v>21528</v>
      </c>
      <c r="D18" s="148">
        <v>2687.37</v>
      </c>
      <c r="E18" s="149">
        <f t="shared" ref="E18:E31" si="5">D18/8*12</f>
        <v>4031.0549999999998</v>
      </c>
      <c r="F18" s="148">
        <v>21528</v>
      </c>
      <c r="G18" s="148">
        <f t="shared" ref="G18:G21" si="6">D18/10*12</f>
        <v>3224.8439999999996</v>
      </c>
      <c r="H18" s="150">
        <f>'[2]Proposed Budget Detail'!C37</f>
        <v>14400</v>
      </c>
      <c r="I18" s="151">
        <f>SUM(H18-C18)/H18</f>
        <v>-0.495</v>
      </c>
      <c r="J18" s="145" t="s">
        <v>246</v>
      </c>
      <c r="K18" s="60"/>
      <c r="L18" s="60"/>
      <c r="M18" s="60"/>
      <c r="N18" s="40"/>
      <c r="O18" s="40"/>
      <c r="P18" s="40"/>
      <c r="Q18" s="40"/>
      <c r="R18" s="61"/>
      <c r="S18" s="61"/>
      <c r="T18" s="43"/>
      <c r="U18" s="44"/>
      <c r="V18" s="45"/>
      <c r="W18" s="46"/>
      <c r="X18" s="61"/>
      <c r="Y18" s="61"/>
    </row>
    <row r="19" spans="1:32" ht="13.5">
      <c r="A19" s="33">
        <v>56101000</v>
      </c>
      <c r="B19" s="34" t="s">
        <v>68</v>
      </c>
      <c r="C19" s="147">
        <v>6048</v>
      </c>
      <c r="D19" s="148">
        <v>2311.5700000000002</v>
      </c>
      <c r="E19" s="149">
        <f t="shared" si="5"/>
        <v>3467.3550000000005</v>
      </c>
      <c r="F19" s="148">
        <v>6048.84</v>
      </c>
      <c r="G19" s="148">
        <f t="shared" si="6"/>
        <v>2773.884</v>
      </c>
      <c r="H19" s="150">
        <f>'[2]Proposed Budget Detail'!C40</f>
        <v>6048</v>
      </c>
      <c r="I19" s="151">
        <f>SUM(H19-C19)/H19</f>
        <v>0</v>
      </c>
      <c r="J19" s="145" t="s">
        <v>247</v>
      </c>
      <c r="K19" s="60"/>
      <c r="L19" s="60"/>
      <c r="M19" s="60"/>
      <c r="N19" s="40"/>
      <c r="O19" s="40"/>
      <c r="P19" s="40"/>
      <c r="Q19" s="40"/>
      <c r="R19" s="61"/>
      <c r="S19" s="61"/>
      <c r="T19" s="43"/>
      <c r="U19" s="44"/>
      <c r="V19" s="45"/>
      <c r="W19" s="46"/>
      <c r="X19" s="61"/>
      <c r="Y19" s="61"/>
    </row>
    <row r="20" spans="1:32" ht="13.5">
      <c r="A20" s="33">
        <v>56111000</v>
      </c>
      <c r="B20" s="34" t="s">
        <v>69</v>
      </c>
      <c r="C20" s="147">
        <v>444</v>
      </c>
      <c r="D20" s="148">
        <v>1647.51</v>
      </c>
      <c r="E20" s="149">
        <f t="shared" si="5"/>
        <v>2471.2649999999999</v>
      </c>
      <c r="F20" s="148">
        <v>963.56</v>
      </c>
      <c r="G20" s="148">
        <f t="shared" si="6"/>
        <v>1977.0120000000002</v>
      </c>
      <c r="H20" s="150">
        <f>'[2]Proposed Budget Detail'!C41</f>
        <v>444</v>
      </c>
      <c r="I20" s="151">
        <f t="shared" ref="I20:I22" si="7">SUM(H20-C20)/H20</f>
        <v>0</v>
      </c>
      <c r="J20" s="145" t="s">
        <v>248</v>
      </c>
      <c r="K20" s="60"/>
      <c r="L20" s="60"/>
      <c r="M20" s="60"/>
      <c r="N20" s="40"/>
      <c r="O20" s="40"/>
      <c r="P20" s="40"/>
      <c r="Q20" s="40"/>
      <c r="R20" s="61"/>
      <c r="S20" s="61"/>
      <c r="T20" s="43"/>
      <c r="U20" s="44"/>
      <c r="V20" s="45"/>
      <c r="W20" s="46"/>
      <c r="X20" s="61"/>
      <c r="Y20" s="61"/>
    </row>
    <row r="21" spans="1:32" ht="14" thickBot="1">
      <c r="A21" s="33">
        <v>56121000</v>
      </c>
      <c r="B21" s="34" t="s">
        <v>70</v>
      </c>
      <c r="C21" s="147">
        <v>120</v>
      </c>
      <c r="D21" s="148">
        <v>71.86</v>
      </c>
      <c r="E21" s="149">
        <f t="shared" si="5"/>
        <v>107.78999999999999</v>
      </c>
      <c r="F21" s="148">
        <v>109.08</v>
      </c>
      <c r="G21" s="148">
        <f t="shared" si="6"/>
        <v>86.231999999999999</v>
      </c>
      <c r="H21" s="150">
        <f>'[2]Proposed Budget Detail'!C42</f>
        <v>120</v>
      </c>
      <c r="I21" s="151">
        <f t="shared" si="7"/>
        <v>0</v>
      </c>
      <c r="J21" s="145" t="s">
        <v>249</v>
      </c>
      <c r="K21" s="60"/>
      <c r="L21" s="60"/>
      <c r="M21" s="60"/>
      <c r="N21" s="40"/>
      <c r="O21" s="40"/>
      <c r="P21" s="40"/>
      <c r="Q21" s="40"/>
      <c r="R21" s="61"/>
      <c r="S21" s="61"/>
      <c r="T21" s="43"/>
      <c r="U21" s="44"/>
      <c r="V21" s="45"/>
      <c r="W21" s="46"/>
      <c r="X21" s="61"/>
      <c r="Y21" s="61"/>
    </row>
    <row r="22" spans="1:32" ht="13.5">
      <c r="A22" s="39">
        <v>56199900</v>
      </c>
      <c r="B22" s="26" t="s">
        <v>71</v>
      </c>
      <c r="C22" s="105">
        <v>35232</v>
      </c>
      <c r="D22" s="105">
        <f>D17+D18+D19+D20+D21</f>
        <v>16062.199999999999</v>
      </c>
      <c r="E22" s="152">
        <f t="shared" si="5"/>
        <v>24093.3</v>
      </c>
      <c r="F22" s="105">
        <f>SUM(F17:F21)</f>
        <v>35747.72</v>
      </c>
      <c r="G22" s="105">
        <f>SUM(G17:G21)</f>
        <v>19274.639999999996</v>
      </c>
      <c r="H22" s="105">
        <f>SUM(H17:H21)</f>
        <v>27132</v>
      </c>
      <c r="I22" s="153">
        <f t="shared" si="7"/>
        <v>-0.29854046881910656</v>
      </c>
      <c r="J22" s="154"/>
      <c r="K22" s="35"/>
      <c r="L22" s="35"/>
      <c r="M22" s="35"/>
      <c r="N22" s="40"/>
      <c r="O22" s="41"/>
      <c r="P22" s="41"/>
      <c r="Q22" s="41"/>
      <c r="R22" s="77"/>
      <c r="S22" s="77"/>
      <c r="T22" s="43"/>
      <c r="U22" s="44"/>
      <c r="V22" s="45"/>
      <c r="W22" s="46"/>
      <c r="X22" s="77"/>
      <c r="Y22" s="77"/>
    </row>
    <row r="23" spans="1:32" ht="13.5">
      <c r="A23" s="33"/>
      <c r="B23" s="34"/>
      <c r="C23" s="28"/>
      <c r="D23" s="28"/>
      <c r="E23" s="158">
        <f t="shared" si="5"/>
        <v>0</v>
      </c>
      <c r="F23" s="28"/>
      <c r="G23" s="28"/>
      <c r="H23" s="48"/>
      <c r="I23" s="159" t="s">
        <v>230</v>
      </c>
      <c r="J23" s="161"/>
      <c r="K23" s="56"/>
      <c r="L23" s="56"/>
      <c r="M23" s="56"/>
      <c r="N23" s="59"/>
      <c r="O23" s="59"/>
      <c r="P23" s="59"/>
      <c r="Q23" s="59"/>
      <c r="T23" s="43"/>
      <c r="U23" s="44"/>
      <c r="V23" s="45"/>
      <c r="W23" s="46"/>
    </row>
    <row r="24" spans="1:32" ht="13.5">
      <c r="A24" s="33">
        <v>56211000</v>
      </c>
      <c r="B24" s="34" t="s">
        <v>72</v>
      </c>
      <c r="C24" s="147">
        <v>0</v>
      </c>
      <c r="D24" s="148">
        <v>0</v>
      </c>
      <c r="E24" s="149">
        <f t="shared" si="5"/>
        <v>0</v>
      </c>
      <c r="F24" s="148">
        <v>0</v>
      </c>
      <c r="G24" s="148"/>
      <c r="H24" s="150">
        <f>'[2]Proposed Budget Detail'!C45</f>
        <v>0</v>
      </c>
      <c r="I24" s="151">
        <v>0</v>
      </c>
      <c r="J24" s="145"/>
      <c r="K24" s="60"/>
      <c r="L24" s="60"/>
      <c r="M24" s="60"/>
      <c r="N24" s="40"/>
      <c r="O24" s="40"/>
      <c r="P24" s="40"/>
      <c r="Q24" s="40"/>
      <c r="R24" s="61"/>
      <c r="S24" s="61"/>
      <c r="T24" s="43"/>
      <c r="U24" s="44"/>
      <c r="V24" s="45"/>
      <c r="W24" s="46"/>
      <c r="X24" s="61"/>
      <c r="Y24" s="62"/>
    </row>
    <row r="25" spans="1:32" ht="13.5">
      <c r="A25" s="33">
        <v>56213000</v>
      </c>
      <c r="B25" s="34" t="s">
        <v>73</v>
      </c>
      <c r="C25" s="147">
        <v>9600</v>
      </c>
      <c r="D25" s="148">
        <v>16182.32</v>
      </c>
      <c r="E25" s="149">
        <f t="shared" si="5"/>
        <v>24273.48</v>
      </c>
      <c r="F25" s="148">
        <v>2765.54</v>
      </c>
      <c r="G25" s="148">
        <f>D25/10*12</f>
        <v>19418.784</v>
      </c>
      <c r="H25" s="150">
        <f>'[2]Proposed Budget Detail'!C46</f>
        <v>9600</v>
      </c>
      <c r="I25" s="151">
        <f>SUM(H25-C25)/H25</f>
        <v>0</v>
      </c>
      <c r="J25" s="145" t="s">
        <v>250</v>
      </c>
      <c r="K25" s="60"/>
      <c r="L25" s="60"/>
      <c r="M25" s="60"/>
      <c r="N25" s="40"/>
      <c r="O25" s="40"/>
      <c r="P25" s="40"/>
      <c r="Q25" s="40"/>
      <c r="R25" s="61"/>
      <c r="S25" s="61"/>
      <c r="T25" s="43"/>
      <c r="U25" s="44"/>
      <c r="V25" s="45"/>
      <c r="W25" s="46"/>
      <c r="X25" s="61"/>
      <c r="Y25" s="61"/>
    </row>
    <row r="26" spans="1:32" ht="13.5">
      <c r="A26" s="33">
        <v>56301000</v>
      </c>
      <c r="B26" s="34" t="s">
        <v>251</v>
      </c>
      <c r="C26" s="147">
        <v>2592</v>
      </c>
      <c r="D26" s="148">
        <v>2844.91</v>
      </c>
      <c r="E26" s="149">
        <f t="shared" si="5"/>
        <v>4267.3649999999998</v>
      </c>
      <c r="F26" s="148">
        <v>498.87</v>
      </c>
      <c r="G26" s="148">
        <f t="shared" ref="G26:G28" si="8">D26/10*12</f>
        <v>3413.8919999999998</v>
      </c>
      <c r="H26" s="150">
        <f>'[2]Proposed Budget Detail'!C49</f>
        <v>2592</v>
      </c>
      <c r="I26" s="151">
        <f>SUM(H26-C26)/H26</f>
        <v>0</v>
      </c>
      <c r="J26" s="145" t="s">
        <v>252</v>
      </c>
      <c r="K26" s="60"/>
      <c r="L26" s="60"/>
      <c r="M26" s="60"/>
      <c r="N26" s="40"/>
      <c r="O26" s="40"/>
      <c r="P26" s="40"/>
      <c r="Q26" s="40"/>
      <c r="R26" s="61"/>
      <c r="S26" s="61"/>
      <c r="T26" s="43"/>
      <c r="U26" s="44"/>
      <c r="V26" s="45"/>
      <c r="W26" s="46"/>
      <c r="X26" s="61"/>
      <c r="Y26" s="61"/>
    </row>
    <row r="27" spans="1:32" ht="13.5">
      <c r="A27" s="33">
        <v>56311000</v>
      </c>
      <c r="B27" s="34" t="s">
        <v>77</v>
      </c>
      <c r="C27" s="147">
        <v>1596</v>
      </c>
      <c r="D27" s="148">
        <v>2728.57</v>
      </c>
      <c r="E27" s="149">
        <f t="shared" si="5"/>
        <v>4092.8550000000005</v>
      </c>
      <c r="F27" s="148">
        <v>0</v>
      </c>
      <c r="G27" s="148">
        <f t="shared" si="8"/>
        <v>3274.2840000000006</v>
      </c>
      <c r="H27" s="150">
        <f>'[2]Proposed Budget Detail'!C50</f>
        <v>1596</v>
      </c>
      <c r="I27" s="151">
        <f>SUM(H27-C27)/H27</f>
        <v>0</v>
      </c>
      <c r="J27" s="145" t="s">
        <v>253</v>
      </c>
      <c r="K27" s="60"/>
      <c r="L27" s="60"/>
      <c r="M27" s="60"/>
      <c r="N27" s="40"/>
      <c r="O27" s="40"/>
      <c r="P27" s="40"/>
      <c r="Q27" s="40"/>
      <c r="R27" s="61"/>
      <c r="S27" s="61"/>
      <c r="T27" s="43"/>
      <c r="U27" s="44"/>
      <c r="V27" s="45"/>
      <c r="W27" s="46"/>
      <c r="X27" s="61"/>
      <c r="Y27" s="61"/>
    </row>
    <row r="28" spans="1:32" ht="14" thickBot="1">
      <c r="A28" s="33">
        <v>56321000</v>
      </c>
      <c r="B28" s="34" t="s">
        <v>78</v>
      </c>
      <c r="C28" s="147">
        <v>96</v>
      </c>
      <c r="D28" s="148">
        <v>389.98</v>
      </c>
      <c r="E28" s="149">
        <f t="shared" si="5"/>
        <v>584.97</v>
      </c>
      <c r="F28" s="148">
        <v>66.61</v>
      </c>
      <c r="G28" s="148">
        <f t="shared" si="8"/>
        <v>467.97600000000006</v>
      </c>
      <c r="H28" s="150">
        <f>'[2]Proposed Budget Detail'!C51</f>
        <v>96</v>
      </c>
      <c r="I28" s="151">
        <f>SUM(H28-C28)/H28</f>
        <v>0</v>
      </c>
      <c r="J28" s="145" t="s">
        <v>254</v>
      </c>
      <c r="K28" s="60"/>
      <c r="L28" s="60"/>
      <c r="M28" s="60"/>
      <c r="N28" s="40"/>
      <c r="O28" s="40"/>
      <c r="P28" s="40"/>
      <c r="Q28" s="40"/>
      <c r="R28" s="61"/>
      <c r="S28" s="61"/>
      <c r="T28" s="43"/>
      <c r="U28" s="44"/>
      <c r="V28" s="45"/>
      <c r="W28" s="46"/>
      <c r="X28" s="61"/>
      <c r="Y28" s="61"/>
    </row>
    <row r="29" spans="1:32" ht="13.5">
      <c r="A29" s="39">
        <v>56399900</v>
      </c>
      <c r="B29" s="26" t="s">
        <v>79</v>
      </c>
      <c r="C29" s="105">
        <v>13884</v>
      </c>
      <c r="D29" s="105">
        <f>D25+D26+D27+D28</f>
        <v>22145.78</v>
      </c>
      <c r="E29" s="152">
        <f t="shared" si="5"/>
        <v>33218.67</v>
      </c>
      <c r="F29" s="105">
        <f>SUM(F24:F28)</f>
        <v>3331.02</v>
      </c>
      <c r="G29" s="105">
        <f>SUM(G25:G28)</f>
        <v>26574.935999999998</v>
      </c>
      <c r="H29" s="105">
        <f>SUM(H24:H28)</f>
        <v>13884</v>
      </c>
      <c r="I29" s="153">
        <f>SUM(H29-C29)/H29</f>
        <v>0</v>
      </c>
      <c r="J29" s="154"/>
      <c r="K29" s="35"/>
      <c r="L29" s="35"/>
      <c r="M29" s="35"/>
      <c r="N29" s="40"/>
      <c r="O29" s="41"/>
      <c r="P29" s="41"/>
      <c r="Q29" s="41"/>
      <c r="R29" s="77"/>
      <c r="S29" s="77"/>
      <c r="T29" s="43"/>
      <c r="U29" s="44"/>
      <c r="V29" s="45"/>
      <c r="W29" s="46"/>
      <c r="X29" s="77"/>
      <c r="Y29" s="77"/>
    </row>
    <row r="30" spans="1:32" ht="13.5">
      <c r="A30" s="33"/>
      <c r="B30" s="34"/>
      <c r="C30" s="28"/>
      <c r="D30" s="28"/>
      <c r="E30" s="158">
        <f t="shared" si="5"/>
        <v>0</v>
      </c>
      <c r="F30" s="28"/>
      <c r="G30" s="28"/>
      <c r="H30" s="48"/>
      <c r="I30" s="159"/>
      <c r="J30" s="160"/>
      <c r="K30" s="56"/>
      <c r="L30" s="56"/>
      <c r="M30" s="56"/>
      <c r="N30" s="59"/>
      <c r="O30" s="59"/>
      <c r="P30" s="59"/>
      <c r="Q30" s="59"/>
      <c r="T30" s="51"/>
      <c r="U30" s="52"/>
      <c r="V30" s="53"/>
      <c r="W30" s="54"/>
    </row>
    <row r="31" spans="1:32" ht="12.75" customHeight="1">
      <c r="A31" s="33">
        <v>57550000</v>
      </c>
      <c r="B31" s="34" t="s">
        <v>81</v>
      </c>
      <c r="C31" s="105">
        <v>500</v>
      </c>
      <c r="D31" s="162">
        <v>190.74</v>
      </c>
      <c r="E31" s="152">
        <f t="shared" si="5"/>
        <v>286.11</v>
      </c>
      <c r="F31" s="163">
        <v>0</v>
      </c>
      <c r="G31" s="163">
        <f>D31/10*12</f>
        <v>228.88800000000003</v>
      </c>
      <c r="H31" s="163">
        <f>'[2]Proposed Budget Detail'!C55</f>
        <v>500</v>
      </c>
      <c r="I31" s="164">
        <v>0</v>
      </c>
      <c r="J31" s="145" t="s">
        <v>255</v>
      </c>
      <c r="K31" s="36">
        <v>0</v>
      </c>
      <c r="L31" s="36">
        <v>0</v>
      </c>
      <c r="M31" s="36">
        <v>0</v>
      </c>
      <c r="N31" s="36">
        <v>0</v>
      </c>
      <c r="O31" s="36">
        <v>0</v>
      </c>
      <c r="P31" s="36">
        <v>500</v>
      </c>
      <c r="Q31" s="60">
        <v>22</v>
      </c>
      <c r="R31" s="60">
        <v>0</v>
      </c>
      <c r="S31" s="60">
        <v>22</v>
      </c>
      <c r="T31" s="40">
        <v>-1</v>
      </c>
      <c r="U31" s="40"/>
      <c r="V31" s="40">
        <f t="shared" ref="V31" si="9">U31/10*12</f>
        <v>0</v>
      </c>
      <c r="W31" s="40"/>
      <c r="X31" s="61">
        <v>0</v>
      </c>
      <c r="Y31" s="61">
        <v>0</v>
      </c>
      <c r="Z31" s="165"/>
      <c r="AA31" s="62"/>
      <c r="AB31" s="62"/>
      <c r="AF31" s="6"/>
    </row>
    <row r="32" spans="1:32" ht="13.5">
      <c r="A32" s="33"/>
      <c r="B32" s="34"/>
      <c r="C32" s="28"/>
      <c r="D32" s="28"/>
      <c r="E32" s="158"/>
      <c r="F32" s="28"/>
      <c r="G32" s="28"/>
      <c r="H32" s="48"/>
      <c r="I32" s="159"/>
      <c r="J32" s="160"/>
      <c r="K32" s="56"/>
      <c r="L32" s="56"/>
      <c r="M32" s="56"/>
      <c r="N32" s="59"/>
      <c r="O32" s="59"/>
      <c r="P32" s="59"/>
      <c r="Q32" s="59"/>
      <c r="T32" s="51"/>
      <c r="U32" s="52"/>
      <c r="V32" s="53"/>
      <c r="W32" s="54"/>
    </row>
    <row r="33" spans="1:25" ht="13.5">
      <c r="A33" s="33"/>
      <c r="B33" s="26" t="s">
        <v>84</v>
      </c>
      <c r="C33" s="28"/>
      <c r="D33" s="28"/>
      <c r="E33" s="158"/>
      <c r="F33" s="28"/>
      <c r="G33" s="28"/>
      <c r="H33" s="48"/>
      <c r="I33" s="159" t="s">
        <v>230</v>
      </c>
      <c r="J33" s="160"/>
      <c r="K33" s="79"/>
      <c r="L33" s="80"/>
      <c r="M33" s="80"/>
      <c r="N33" s="59"/>
      <c r="O33" s="59"/>
      <c r="P33" s="59"/>
      <c r="Q33" s="59"/>
      <c r="T33" s="51"/>
      <c r="U33" s="52"/>
      <c r="V33" s="53"/>
      <c r="W33" s="54"/>
    </row>
    <row r="34" spans="1:25" ht="13.5">
      <c r="A34" s="33">
        <v>60302000</v>
      </c>
      <c r="B34" s="74" t="s">
        <v>85</v>
      </c>
      <c r="C34" s="147">
        <v>1000</v>
      </c>
      <c r="D34" s="148">
        <v>0</v>
      </c>
      <c r="E34" s="149">
        <f>D34/8*12</f>
        <v>0</v>
      </c>
      <c r="F34" s="148">
        <v>0</v>
      </c>
      <c r="G34" s="148">
        <f>D34/10*12</f>
        <v>0</v>
      </c>
      <c r="H34" s="150">
        <f>'[2]Proposed Budget Detail'!C60</f>
        <v>1000</v>
      </c>
      <c r="I34" s="151">
        <f>SUM(H34-C34)/H34</f>
        <v>0</v>
      </c>
      <c r="J34" s="145" t="s">
        <v>256</v>
      </c>
      <c r="K34" s="60"/>
      <c r="L34" s="60"/>
      <c r="M34" s="60"/>
      <c r="N34" s="84"/>
      <c r="O34" s="40"/>
      <c r="P34" s="40"/>
      <c r="Q34" s="40"/>
      <c r="R34" s="61"/>
      <c r="S34" s="61"/>
      <c r="T34" s="43"/>
      <c r="U34" s="44"/>
      <c r="V34" s="45"/>
      <c r="W34" s="46"/>
      <c r="X34" s="61"/>
      <c r="Y34" s="61"/>
    </row>
    <row r="35" spans="1:25" ht="13.5">
      <c r="A35" s="33" t="s">
        <v>257</v>
      </c>
      <c r="B35" s="74" t="s">
        <v>258</v>
      </c>
      <c r="C35" s="147">
        <v>0</v>
      </c>
      <c r="D35" s="148">
        <v>619.97</v>
      </c>
      <c r="E35" s="149">
        <f t="shared" ref="E35:E47" si="10">D35/8*12</f>
        <v>929.95500000000004</v>
      </c>
      <c r="F35" s="148">
        <v>15.65</v>
      </c>
      <c r="G35" s="148">
        <f t="shared" ref="G35:G46" si="11">D35/10*12</f>
        <v>743.96399999999994</v>
      </c>
      <c r="H35" s="150">
        <v>0</v>
      </c>
      <c r="I35" s="166">
        <v>0</v>
      </c>
      <c r="J35" s="145"/>
      <c r="K35" s="60"/>
      <c r="L35" s="60"/>
      <c r="M35" s="60"/>
      <c r="N35" s="84"/>
      <c r="O35" s="40"/>
      <c r="P35" s="40"/>
      <c r="Q35" s="40"/>
      <c r="R35" s="61"/>
      <c r="S35" s="61"/>
      <c r="T35" s="43"/>
      <c r="U35" s="44"/>
      <c r="V35" s="45"/>
      <c r="W35" s="46"/>
      <c r="X35" s="61"/>
      <c r="Y35" s="61"/>
    </row>
    <row r="36" spans="1:25" ht="13.5">
      <c r="A36" s="33">
        <v>60430000</v>
      </c>
      <c r="B36" s="74" t="s">
        <v>88</v>
      </c>
      <c r="C36" s="147">
        <v>0</v>
      </c>
      <c r="D36" s="148">
        <v>3553.85</v>
      </c>
      <c r="E36" s="149">
        <f t="shared" si="10"/>
        <v>5330.7749999999996</v>
      </c>
      <c r="F36" s="148">
        <v>0</v>
      </c>
      <c r="G36" s="148">
        <f t="shared" si="11"/>
        <v>4264.62</v>
      </c>
      <c r="H36" s="150">
        <v>0</v>
      </c>
      <c r="I36" s="166">
        <v>0</v>
      </c>
      <c r="J36" s="145" t="s">
        <v>259</v>
      </c>
      <c r="K36" s="60"/>
      <c r="L36" s="60"/>
      <c r="M36" s="60"/>
      <c r="N36" s="84"/>
      <c r="O36" s="40"/>
      <c r="P36" s="40"/>
      <c r="Q36" s="40"/>
      <c r="R36" s="61"/>
      <c r="S36" s="61"/>
      <c r="T36" s="43"/>
      <c r="U36" s="44"/>
      <c r="V36" s="45"/>
      <c r="W36" s="46"/>
      <c r="X36" s="61"/>
      <c r="Y36" s="61"/>
    </row>
    <row r="37" spans="1:25" ht="13.5">
      <c r="A37" s="33" t="s">
        <v>89</v>
      </c>
      <c r="B37" s="74" t="s">
        <v>90</v>
      </c>
      <c r="C37" s="147">
        <v>960</v>
      </c>
      <c r="D37" s="148">
        <v>20</v>
      </c>
      <c r="E37" s="149">
        <f t="shared" si="10"/>
        <v>30</v>
      </c>
      <c r="F37" s="148">
        <v>720</v>
      </c>
      <c r="G37" s="148">
        <f t="shared" si="11"/>
        <v>24</v>
      </c>
      <c r="H37" s="150">
        <f>'[2]Proposed Budget Detail'!C64</f>
        <v>120</v>
      </c>
      <c r="I37" s="151">
        <f>SUM(H37-C37)/H37</f>
        <v>-7</v>
      </c>
      <c r="J37" s="145" t="s">
        <v>260</v>
      </c>
      <c r="K37" s="60"/>
      <c r="L37" s="60"/>
      <c r="M37" s="60"/>
      <c r="N37" s="84"/>
      <c r="O37" s="40"/>
      <c r="P37" s="40"/>
      <c r="Q37" s="40"/>
      <c r="R37" s="61"/>
      <c r="S37" s="61"/>
      <c r="T37" s="43"/>
      <c r="U37" s="44"/>
      <c r="V37" s="45"/>
      <c r="W37" s="46"/>
      <c r="X37" s="61"/>
      <c r="Y37" s="61"/>
    </row>
    <row r="38" spans="1:25" ht="13.5">
      <c r="A38" s="33">
        <v>60550900</v>
      </c>
      <c r="B38" s="74" t="s">
        <v>87</v>
      </c>
      <c r="C38" s="147">
        <v>8100</v>
      </c>
      <c r="D38" s="148">
        <v>9346.2199999999993</v>
      </c>
      <c r="E38" s="149">
        <f t="shared" si="10"/>
        <v>14019.329999999998</v>
      </c>
      <c r="F38" s="148">
        <v>6321.66</v>
      </c>
      <c r="G38" s="148">
        <f t="shared" si="11"/>
        <v>11215.464</v>
      </c>
      <c r="H38" s="150">
        <f>'[2]Proposed Budget Detail'!C62</f>
        <v>8880.7999999999993</v>
      </c>
      <c r="I38" s="151">
        <f>SUM(H38-C38)/H38</f>
        <v>8.792000720655789E-2</v>
      </c>
      <c r="J38" s="145" t="s">
        <v>261</v>
      </c>
      <c r="K38" s="60"/>
      <c r="L38" s="60"/>
      <c r="M38" s="60"/>
      <c r="N38" s="84"/>
      <c r="O38" s="40"/>
      <c r="P38" s="40"/>
      <c r="Q38" s="40"/>
      <c r="R38" s="61"/>
      <c r="S38" s="61"/>
      <c r="T38" s="43"/>
      <c r="U38" s="44"/>
      <c r="V38" s="45"/>
      <c r="W38" s="46"/>
      <c r="X38" s="61"/>
      <c r="Y38" s="61"/>
    </row>
    <row r="39" spans="1:25" ht="13.5">
      <c r="A39" s="33">
        <v>60620000</v>
      </c>
      <c r="B39" s="74" t="s">
        <v>91</v>
      </c>
      <c r="C39" s="147">
        <v>20000</v>
      </c>
      <c r="D39" s="148">
        <v>25477.52</v>
      </c>
      <c r="E39" s="149">
        <f t="shared" si="10"/>
        <v>38216.28</v>
      </c>
      <c r="F39" s="148">
        <v>76566.55</v>
      </c>
      <c r="G39" s="148">
        <f t="shared" si="11"/>
        <v>30573.023999999998</v>
      </c>
      <c r="H39" s="150">
        <f>'[2]Proposed Budget Detail'!C65</f>
        <v>31171.679999999997</v>
      </c>
      <c r="I39" s="151">
        <f t="shared" ref="I39:I47" si="12">SUM(H39-C39)/H39</f>
        <v>0.35839197630669883</v>
      </c>
      <c r="J39" s="145" t="s">
        <v>262</v>
      </c>
      <c r="K39" s="60"/>
      <c r="L39" s="60"/>
      <c r="M39" s="60"/>
      <c r="N39" s="84"/>
      <c r="O39" s="40"/>
      <c r="P39" s="40"/>
      <c r="Q39" s="40"/>
      <c r="R39" s="61"/>
      <c r="S39" s="61"/>
      <c r="T39" s="43"/>
      <c r="U39" s="44"/>
      <c r="V39" s="45"/>
      <c r="W39" s="46"/>
      <c r="X39" s="61"/>
      <c r="Y39" s="61"/>
    </row>
    <row r="40" spans="1:25" ht="32">
      <c r="A40" s="33">
        <v>60870000</v>
      </c>
      <c r="B40" s="74" t="s">
        <v>99</v>
      </c>
      <c r="C40" s="147">
        <v>10324</v>
      </c>
      <c r="D40" s="148">
        <v>8549.61</v>
      </c>
      <c r="E40" s="149">
        <f t="shared" si="10"/>
        <v>12824.415000000001</v>
      </c>
      <c r="F40" s="148">
        <v>8685.52</v>
      </c>
      <c r="G40" s="148">
        <f t="shared" si="11"/>
        <v>10259.531999999999</v>
      </c>
      <c r="H40" s="150">
        <f>'[2]Proposed Budget Detail'!C72</f>
        <v>9225.9600000000009</v>
      </c>
      <c r="I40" s="151">
        <f t="shared" si="12"/>
        <v>-0.11901634084691447</v>
      </c>
      <c r="J40" s="145" t="s">
        <v>263</v>
      </c>
      <c r="K40" s="60"/>
      <c r="L40" s="60"/>
      <c r="M40" s="60"/>
      <c r="N40" s="84"/>
      <c r="O40" s="40"/>
      <c r="P40" s="40"/>
      <c r="Q40" s="40"/>
      <c r="R40" s="61"/>
      <c r="S40" s="61"/>
      <c r="T40" s="43"/>
      <c r="U40" s="44"/>
      <c r="V40" s="45"/>
      <c r="W40" s="46"/>
      <c r="X40" s="61"/>
      <c r="Y40" s="61"/>
    </row>
    <row r="41" spans="1:25" ht="13.5">
      <c r="A41" s="33">
        <v>60930000</v>
      </c>
      <c r="B41" s="74" t="s">
        <v>102</v>
      </c>
      <c r="C41" s="147">
        <v>1200</v>
      </c>
      <c r="D41" s="148">
        <v>776.54</v>
      </c>
      <c r="E41" s="149">
        <f t="shared" si="10"/>
        <v>1164.81</v>
      </c>
      <c r="F41" s="148">
        <v>1353.43</v>
      </c>
      <c r="G41" s="148">
        <f t="shared" si="11"/>
        <v>931.84799999999996</v>
      </c>
      <c r="H41" s="150">
        <f>'[2]Proposed Budget Detail'!C75</f>
        <v>792</v>
      </c>
      <c r="I41" s="151">
        <f t="shared" si="12"/>
        <v>-0.51515151515151514</v>
      </c>
      <c r="J41" s="145" t="s">
        <v>264</v>
      </c>
      <c r="K41" s="60"/>
      <c r="L41" s="60"/>
      <c r="M41" s="60"/>
      <c r="N41" s="84"/>
      <c r="O41" s="40"/>
      <c r="P41" s="40"/>
      <c r="Q41" s="40"/>
      <c r="R41" s="61"/>
      <c r="S41" s="61"/>
      <c r="T41" s="43"/>
      <c r="U41" s="44"/>
      <c r="V41" s="45"/>
      <c r="W41" s="46"/>
      <c r="X41" s="61"/>
      <c r="Y41" s="61"/>
    </row>
    <row r="42" spans="1:25" ht="13.5">
      <c r="A42" s="33">
        <v>60950000</v>
      </c>
      <c r="B42" s="74" t="s">
        <v>103</v>
      </c>
      <c r="C42" s="147">
        <v>900</v>
      </c>
      <c r="D42" s="148">
        <v>320.12</v>
      </c>
      <c r="E42" s="149">
        <f t="shared" si="10"/>
        <v>480.18</v>
      </c>
      <c r="F42" s="148">
        <v>365.26</v>
      </c>
      <c r="G42" s="148">
        <f t="shared" si="11"/>
        <v>384.14400000000001</v>
      </c>
      <c r="H42" s="150">
        <f>'[2]Proposed Budget Detail'!C76</f>
        <v>0</v>
      </c>
      <c r="I42" s="166">
        <v>0</v>
      </c>
      <c r="J42" s="145" t="s">
        <v>265</v>
      </c>
      <c r="K42" s="60"/>
      <c r="L42" s="60"/>
      <c r="M42" s="60"/>
      <c r="N42" s="84"/>
      <c r="O42" s="40"/>
      <c r="P42" s="40"/>
      <c r="Q42" s="40"/>
      <c r="R42" s="61"/>
      <c r="S42" s="61"/>
      <c r="T42" s="43"/>
      <c r="U42" s="44"/>
      <c r="V42" s="45"/>
      <c r="W42" s="46"/>
      <c r="X42" s="61"/>
      <c r="Y42" s="61"/>
    </row>
    <row r="43" spans="1:25" ht="21.5">
      <c r="A43" s="33">
        <v>60970000</v>
      </c>
      <c r="B43" s="74" t="s">
        <v>104</v>
      </c>
      <c r="C43" s="147">
        <v>10000</v>
      </c>
      <c r="D43" s="148">
        <v>0</v>
      </c>
      <c r="E43" s="149">
        <f t="shared" si="10"/>
        <v>0</v>
      </c>
      <c r="F43" s="148">
        <v>0</v>
      </c>
      <c r="G43" s="148">
        <f t="shared" si="11"/>
        <v>0</v>
      </c>
      <c r="H43" s="150">
        <f>'[2]Proposed Budget Detail'!C77</f>
        <v>0</v>
      </c>
      <c r="I43" s="166">
        <v>0</v>
      </c>
      <c r="J43" s="145" t="s">
        <v>266</v>
      </c>
      <c r="K43" s="60"/>
      <c r="L43" s="60"/>
      <c r="M43" s="60"/>
      <c r="N43" s="84"/>
      <c r="O43" s="40"/>
      <c r="P43" s="40"/>
      <c r="Q43" s="40"/>
      <c r="R43" s="61"/>
      <c r="S43" s="61"/>
      <c r="T43" s="43"/>
      <c r="U43" s="44"/>
      <c r="V43" s="45"/>
      <c r="W43" s="46"/>
      <c r="X43" s="61"/>
      <c r="Y43" s="61"/>
    </row>
    <row r="44" spans="1:25" ht="13.5">
      <c r="A44" s="33">
        <v>61050000</v>
      </c>
      <c r="B44" s="74" t="s">
        <v>105</v>
      </c>
      <c r="C44" s="147">
        <v>32832</v>
      </c>
      <c r="D44" s="148">
        <v>27360</v>
      </c>
      <c r="E44" s="149">
        <f t="shared" si="10"/>
        <v>41040</v>
      </c>
      <c r="F44" s="148">
        <v>32832</v>
      </c>
      <c r="G44" s="148">
        <f t="shared" si="11"/>
        <v>32832</v>
      </c>
      <c r="H44" s="150">
        <f>'[2]Proposed Budget Detail'!C78</f>
        <v>32832</v>
      </c>
      <c r="I44" s="151">
        <f t="shared" si="12"/>
        <v>0</v>
      </c>
      <c r="J44" s="145" t="s">
        <v>267</v>
      </c>
      <c r="K44" s="60"/>
      <c r="L44" s="60"/>
      <c r="M44" s="60"/>
      <c r="N44" s="84"/>
      <c r="O44" s="40"/>
      <c r="P44" s="40"/>
      <c r="Q44" s="40"/>
      <c r="R44" s="61"/>
      <c r="S44" s="61"/>
      <c r="T44" s="43"/>
      <c r="U44" s="44"/>
      <c r="V44" s="45"/>
      <c r="W44" s="46"/>
      <c r="X44" s="61"/>
      <c r="Y44" s="61"/>
    </row>
    <row r="45" spans="1:25" ht="12.75" customHeight="1">
      <c r="A45" s="33">
        <v>61200300</v>
      </c>
      <c r="B45" s="74" t="s">
        <v>107</v>
      </c>
      <c r="C45" s="147">
        <v>804</v>
      </c>
      <c r="D45" s="148">
        <v>67</v>
      </c>
      <c r="E45" s="149">
        <f t="shared" si="10"/>
        <v>100.5</v>
      </c>
      <c r="F45" s="148">
        <v>1705.79</v>
      </c>
      <c r="G45" s="148">
        <f t="shared" si="11"/>
        <v>80.400000000000006</v>
      </c>
      <c r="H45" s="150">
        <f>'[2]Proposed Budget Detail'!C80</f>
        <v>804</v>
      </c>
      <c r="I45" s="151">
        <f t="shared" si="12"/>
        <v>0</v>
      </c>
      <c r="J45" s="145" t="s">
        <v>268</v>
      </c>
      <c r="K45" s="60"/>
      <c r="L45" s="60"/>
      <c r="M45" s="60"/>
      <c r="N45" s="84"/>
      <c r="O45" s="40"/>
      <c r="P45" s="40"/>
      <c r="Q45" s="40"/>
      <c r="R45" s="61"/>
      <c r="S45" s="61"/>
      <c r="T45" s="43"/>
      <c r="U45" s="44"/>
      <c r="V45" s="45"/>
      <c r="W45" s="46"/>
      <c r="X45" s="61"/>
      <c r="Y45" s="62"/>
    </row>
    <row r="46" spans="1:25" ht="12.75" customHeight="1">
      <c r="A46" s="33" t="s">
        <v>269</v>
      </c>
      <c r="B46" s="74" t="s">
        <v>270</v>
      </c>
      <c r="C46" s="147"/>
      <c r="D46" s="148">
        <v>417</v>
      </c>
      <c r="E46" s="149">
        <f t="shared" si="10"/>
        <v>625.5</v>
      </c>
      <c r="F46" s="148">
        <v>0</v>
      </c>
      <c r="G46" s="148">
        <f t="shared" si="11"/>
        <v>500.40000000000003</v>
      </c>
      <c r="H46" s="150">
        <v>0</v>
      </c>
      <c r="I46" s="151">
        <v>0</v>
      </c>
      <c r="J46" s="145"/>
      <c r="K46" s="60"/>
      <c r="L46" s="60"/>
      <c r="M46" s="60"/>
      <c r="N46" s="50"/>
      <c r="O46" s="40"/>
      <c r="P46" s="40"/>
      <c r="Q46" s="40"/>
      <c r="R46" s="61"/>
      <c r="S46" s="61"/>
      <c r="T46" s="43"/>
      <c r="U46" s="44"/>
      <c r="V46" s="45"/>
      <c r="W46" s="46"/>
      <c r="X46" s="61"/>
      <c r="Y46" s="62"/>
    </row>
    <row r="47" spans="1:25" ht="13.5">
      <c r="A47" s="39">
        <v>61990000</v>
      </c>
      <c r="B47" s="26" t="s">
        <v>114</v>
      </c>
      <c r="C47" s="105">
        <v>86120</v>
      </c>
      <c r="D47" s="105">
        <f>SUM(D34:D46)</f>
        <v>76507.83</v>
      </c>
      <c r="E47" s="152">
        <f t="shared" si="10"/>
        <v>114761.745</v>
      </c>
      <c r="F47" s="105">
        <f>SUM(F34:F45)</f>
        <v>128565.85999999999</v>
      </c>
      <c r="G47" s="105">
        <f>SUM(G34:G46)</f>
        <v>91809.395999999979</v>
      </c>
      <c r="H47" s="105">
        <f>SUM(H34:H45)</f>
        <v>84826.44</v>
      </c>
      <c r="I47" s="153">
        <f t="shared" si="12"/>
        <v>-1.5249490606938093E-2</v>
      </c>
      <c r="J47" s="154"/>
      <c r="K47" s="35"/>
      <c r="L47" s="88"/>
      <c r="M47" s="35"/>
      <c r="N47" s="50"/>
      <c r="O47" s="41"/>
      <c r="P47" s="41"/>
      <c r="Q47" s="41"/>
      <c r="R47" s="42"/>
      <c r="S47" s="42"/>
      <c r="T47" s="43"/>
      <c r="U47" s="44"/>
      <c r="V47" s="45"/>
      <c r="W47" s="46"/>
      <c r="X47" s="42"/>
      <c r="Y47" s="42"/>
    </row>
    <row r="48" spans="1:25" ht="13.5">
      <c r="A48" s="33"/>
      <c r="B48" s="34"/>
      <c r="C48" s="28"/>
      <c r="D48" s="28"/>
      <c r="E48" s="158"/>
      <c r="F48" s="28"/>
      <c r="G48" s="28"/>
      <c r="H48" s="48"/>
      <c r="I48" s="159" t="s">
        <v>230</v>
      </c>
      <c r="J48" s="160"/>
      <c r="K48" s="56"/>
      <c r="L48" s="56"/>
      <c r="M48" s="56"/>
      <c r="N48" s="59"/>
      <c r="O48" s="59"/>
      <c r="P48" s="59"/>
      <c r="Q48" s="59"/>
      <c r="T48" s="51"/>
      <c r="U48" s="52"/>
      <c r="V48" s="53"/>
      <c r="W48" s="54"/>
    </row>
    <row r="49" spans="1:25" ht="13.5">
      <c r="A49" s="33"/>
      <c r="B49" s="26" t="s">
        <v>119</v>
      </c>
      <c r="C49" s="28"/>
      <c r="D49" s="28"/>
      <c r="E49" s="158"/>
      <c r="F49" s="28"/>
      <c r="G49" s="28"/>
      <c r="H49" s="48"/>
      <c r="I49" s="159" t="s">
        <v>230</v>
      </c>
      <c r="J49" s="160"/>
      <c r="K49" s="56"/>
      <c r="L49" s="89"/>
      <c r="M49" s="56"/>
      <c r="N49" s="59"/>
      <c r="O49" s="59"/>
      <c r="P49" s="59"/>
      <c r="Q49" s="59"/>
      <c r="T49" s="51"/>
      <c r="U49" s="52"/>
      <c r="V49" s="53"/>
      <c r="W49" s="54"/>
    </row>
    <row r="50" spans="1:25" ht="21.5">
      <c r="A50" s="33">
        <v>63100000</v>
      </c>
      <c r="B50" s="34" t="s">
        <v>120</v>
      </c>
      <c r="C50" s="147">
        <v>124728</v>
      </c>
      <c r="D50" s="148">
        <v>126007.66</v>
      </c>
      <c r="E50" s="149">
        <f>D50/7*12</f>
        <v>216013.13142857145</v>
      </c>
      <c r="F50" s="148">
        <v>114763.91</v>
      </c>
      <c r="G50" s="148">
        <f>D50/10*12</f>
        <v>151209.19199999998</v>
      </c>
      <c r="H50" s="150">
        <f>'[2]Proposed Budget Detail'!C94</f>
        <v>161235.36000000002</v>
      </c>
      <c r="I50" s="151">
        <f>SUM(H50-C50)/H50</f>
        <v>0.22642278964118051</v>
      </c>
      <c r="J50" s="145" t="s">
        <v>271</v>
      </c>
      <c r="K50" s="36"/>
      <c r="L50" s="36"/>
      <c r="M50" s="36"/>
      <c r="N50" s="36"/>
      <c r="O50" s="36"/>
      <c r="P50" s="36"/>
      <c r="Q50" s="36"/>
      <c r="R50" s="36"/>
      <c r="S50" s="36"/>
      <c r="T50" s="36"/>
      <c r="U50" s="36"/>
      <c r="V50" s="36"/>
      <c r="W50" s="36"/>
      <c r="X50" s="36"/>
      <c r="Y50" s="36"/>
    </row>
    <row r="51" spans="1:25" ht="14" thickBot="1">
      <c r="A51" s="33">
        <v>63120000</v>
      </c>
      <c r="B51" s="34" t="s">
        <v>121</v>
      </c>
      <c r="C51" s="147">
        <v>19200</v>
      </c>
      <c r="D51" s="148">
        <v>23039.49</v>
      </c>
      <c r="E51" s="149">
        <f>D51/7*12</f>
        <v>39496.268571428576</v>
      </c>
      <c r="F51" s="148">
        <v>19212.53</v>
      </c>
      <c r="G51" s="148">
        <f>D51/10*12</f>
        <v>27647.387999999999</v>
      </c>
      <c r="H51" s="150">
        <f>'[2]Proposed Budget Detail'!C95</f>
        <v>35149.68</v>
      </c>
      <c r="I51" s="151">
        <f>SUM(H51-C51)/H51</f>
        <v>0.45376458619253435</v>
      </c>
      <c r="J51" s="145" t="s">
        <v>272</v>
      </c>
      <c r="K51" s="60"/>
      <c r="L51" s="60"/>
      <c r="M51" s="60"/>
      <c r="N51" s="40"/>
      <c r="O51" s="40"/>
      <c r="P51" s="40"/>
      <c r="Q51" s="40"/>
      <c r="R51" s="61"/>
      <c r="S51" s="61"/>
      <c r="T51" s="43"/>
      <c r="U51" s="44"/>
      <c r="V51" s="45"/>
      <c r="W51" s="46"/>
      <c r="X51" s="61"/>
      <c r="Y51" s="62"/>
    </row>
    <row r="52" spans="1:25" ht="13.5">
      <c r="A52" s="39">
        <v>63990000</v>
      </c>
      <c r="B52" s="26" t="s">
        <v>127</v>
      </c>
      <c r="C52" s="105">
        <v>143928</v>
      </c>
      <c r="D52" s="105">
        <f>D50+D51</f>
        <v>149047.15</v>
      </c>
      <c r="E52" s="152">
        <f>D52/7*12</f>
        <v>255509.40000000002</v>
      </c>
      <c r="F52" s="105">
        <f>SUM(F50:F51)</f>
        <v>133976.44</v>
      </c>
      <c r="G52" s="105">
        <f>SUM(G50:G51)</f>
        <v>178856.58</v>
      </c>
      <c r="H52" s="105">
        <f>SUM(H50:H51)</f>
        <v>196385.04</v>
      </c>
      <c r="I52" s="153">
        <f>SUM(H52-C52)/H52</f>
        <v>0.26711321799257215</v>
      </c>
      <c r="J52" s="154"/>
      <c r="K52" s="35"/>
      <c r="L52" s="88"/>
      <c r="M52" s="35"/>
      <c r="N52" s="40"/>
      <c r="O52" s="41"/>
      <c r="P52" s="41"/>
      <c r="Q52" s="41"/>
      <c r="R52" s="83"/>
      <c r="S52" s="83"/>
      <c r="T52" s="43"/>
      <c r="U52" s="44"/>
      <c r="V52" s="45"/>
      <c r="W52" s="46"/>
      <c r="X52" s="83"/>
      <c r="Y52" s="83"/>
    </row>
    <row r="53" spans="1:25" ht="13.5">
      <c r="A53" s="33"/>
      <c r="B53" s="34"/>
      <c r="C53" s="28"/>
      <c r="D53" s="28"/>
      <c r="E53" s="158"/>
      <c r="F53" s="28"/>
      <c r="G53" s="28"/>
      <c r="H53" s="48"/>
      <c r="I53" s="159" t="s">
        <v>230</v>
      </c>
      <c r="J53" s="160"/>
      <c r="K53" s="56"/>
      <c r="L53" s="56"/>
      <c r="M53" s="56"/>
      <c r="N53" s="59"/>
      <c r="O53" s="59"/>
      <c r="P53" s="59"/>
      <c r="Q53" s="59"/>
      <c r="T53" s="51"/>
      <c r="U53" s="52"/>
      <c r="V53" s="53"/>
      <c r="W53" s="54"/>
    </row>
    <row r="54" spans="1:25" ht="13.5">
      <c r="A54" s="33"/>
      <c r="B54" s="26" t="s">
        <v>129</v>
      </c>
      <c r="C54" s="28"/>
      <c r="D54" s="28"/>
      <c r="E54" s="158"/>
      <c r="F54" s="28"/>
      <c r="G54" s="28"/>
      <c r="H54" s="48"/>
      <c r="I54" s="159" t="s">
        <v>230</v>
      </c>
      <c r="J54" s="160"/>
      <c r="K54" s="29"/>
      <c r="L54" s="60"/>
      <c r="M54" s="29"/>
      <c r="N54" s="19"/>
      <c r="O54" s="19"/>
      <c r="P54" s="19"/>
      <c r="Q54" s="19"/>
      <c r="T54" s="51"/>
      <c r="U54" s="52"/>
      <c r="V54" s="53"/>
      <c r="W54" s="54"/>
    </row>
    <row r="55" spans="1:25" ht="24" customHeight="1" thickBot="1">
      <c r="A55" s="33">
        <v>64205000</v>
      </c>
      <c r="B55" s="34" t="s">
        <v>135</v>
      </c>
      <c r="C55" s="147">
        <v>300</v>
      </c>
      <c r="D55" s="148">
        <v>0</v>
      </c>
      <c r="E55" s="149">
        <f>D55/8*12</f>
        <v>0</v>
      </c>
      <c r="F55" s="148">
        <v>0</v>
      </c>
      <c r="G55" s="148">
        <v>0</v>
      </c>
      <c r="H55" s="150">
        <f>'[2]Proposed Budget Detail'!C110</f>
        <v>150</v>
      </c>
      <c r="I55" s="151">
        <f t="shared" ref="I55:I56" si="13">SUM(H55-C55)/H55</f>
        <v>-1</v>
      </c>
      <c r="J55" s="145" t="s">
        <v>273</v>
      </c>
      <c r="K55" s="60"/>
      <c r="L55" s="60"/>
      <c r="M55" s="60"/>
      <c r="N55" s="40"/>
      <c r="O55" s="40"/>
      <c r="P55" s="40"/>
      <c r="Q55" s="40"/>
      <c r="R55" s="61"/>
      <c r="S55" s="61"/>
      <c r="T55" s="43"/>
      <c r="U55" s="44"/>
      <c r="V55" s="45"/>
      <c r="W55" s="46"/>
      <c r="X55" s="61"/>
      <c r="Y55" s="62"/>
    </row>
    <row r="56" spans="1:25" ht="13.5">
      <c r="A56" s="39">
        <v>64209900</v>
      </c>
      <c r="B56" s="26" t="s">
        <v>139</v>
      </c>
      <c r="C56" s="105">
        <v>300</v>
      </c>
      <c r="D56" s="105">
        <v>0</v>
      </c>
      <c r="E56" s="152">
        <f>D56/8*12</f>
        <v>0</v>
      </c>
      <c r="F56" s="105">
        <f>SUM(F55:F55)</f>
        <v>0</v>
      </c>
      <c r="G56" s="105">
        <v>0</v>
      </c>
      <c r="H56" s="105">
        <f>SUM(H55:H55)</f>
        <v>150</v>
      </c>
      <c r="I56" s="153">
        <f t="shared" si="13"/>
        <v>-1</v>
      </c>
      <c r="J56" s="154"/>
      <c r="K56" s="35"/>
      <c r="L56" s="92"/>
      <c r="M56" s="35"/>
      <c r="N56" s="40"/>
      <c r="O56" s="41"/>
      <c r="P56" s="41"/>
      <c r="Q56" s="41"/>
      <c r="R56" s="83"/>
      <c r="S56" s="83"/>
      <c r="T56" s="43"/>
      <c r="U56" s="44"/>
      <c r="V56" s="45"/>
      <c r="W56" s="46"/>
      <c r="X56" s="83"/>
      <c r="Y56" s="83"/>
    </row>
    <row r="57" spans="1:25" ht="13.5">
      <c r="A57" s="33"/>
      <c r="B57" s="34"/>
      <c r="C57" s="28"/>
      <c r="D57" s="28"/>
      <c r="E57" s="158"/>
      <c r="F57" s="28"/>
      <c r="G57" s="28"/>
      <c r="H57" s="48"/>
      <c r="I57" s="159" t="s">
        <v>230</v>
      </c>
      <c r="J57" s="160"/>
      <c r="K57" s="29"/>
      <c r="L57" s="29"/>
      <c r="M57" s="29"/>
      <c r="N57" s="19"/>
      <c r="O57" s="19"/>
      <c r="P57" s="19"/>
      <c r="Q57" s="19"/>
      <c r="T57" s="51"/>
      <c r="U57" s="52"/>
      <c r="V57" s="53"/>
      <c r="W57" s="54"/>
    </row>
    <row r="58" spans="1:25" ht="13.5">
      <c r="A58" s="33"/>
      <c r="B58" s="26" t="s">
        <v>140</v>
      </c>
      <c r="C58" s="28"/>
      <c r="D58" s="28"/>
      <c r="E58" s="158"/>
      <c r="F58" s="28"/>
      <c r="G58" s="28"/>
      <c r="H58" s="48"/>
      <c r="I58" s="159" t="s">
        <v>230</v>
      </c>
      <c r="J58" s="160"/>
      <c r="K58" s="29"/>
      <c r="L58" s="60"/>
      <c r="M58" s="29"/>
      <c r="N58" s="19"/>
      <c r="O58" s="19"/>
      <c r="P58" s="19"/>
      <c r="Q58" s="19"/>
      <c r="T58" s="51"/>
      <c r="U58" s="52"/>
      <c r="V58" s="53"/>
      <c r="W58" s="54"/>
    </row>
    <row r="59" spans="1:25" ht="13.5">
      <c r="A59" s="33" t="s">
        <v>274</v>
      </c>
      <c r="B59" s="34" t="s">
        <v>275</v>
      </c>
      <c r="C59" s="147">
        <v>0</v>
      </c>
      <c r="D59" s="148">
        <v>0</v>
      </c>
      <c r="E59" s="149">
        <f>D59/8*12</f>
        <v>0</v>
      </c>
      <c r="F59" s="148">
        <v>67.790000000000006</v>
      </c>
      <c r="G59" s="148">
        <f>D59/10*12</f>
        <v>0</v>
      </c>
      <c r="H59" s="150">
        <f>'[2]Proposed Budget Detail'!C128</f>
        <v>0</v>
      </c>
      <c r="I59" s="151">
        <v>0</v>
      </c>
      <c r="J59" s="145" t="s">
        <v>276</v>
      </c>
      <c r="K59" s="29"/>
      <c r="L59" s="60"/>
      <c r="M59" s="29"/>
      <c r="N59" s="19"/>
      <c r="O59" s="19"/>
      <c r="P59" s="19"/>
      <c r="Q59" s="19"/>
      <c r="T59" s="51"/>
      <c r="U59" s="52"/>
      <c r="V59" s="53"/>
      <c r="W59" s="54"/>
    </row>
    <row r="60" spans="1:25" ht="13.5">
      <c r="A60" s="33" t="s">
        <v>155</v>
      </c>
      <c r="B60" s="34" t="s">
        <v>277</v>
      </c>
      <c r="C60" s="147">
        <v>600</v>
      </c>
      <c r="D60" s="148">
        <v>0</v>
      </c>
      <c r="E60" s="149">
        <f t="shared" ref="E60:E64" si="14">D60/8*12</f>
        <v>0</v>
      </c>
      <c r="F60" s="148">
        <v>1261.5999999999999</v>
      </c>
      <c r="G60" s="148">
        <f t="shared" ref="G60:G63" si="15">D60/10*12</f>
        <v>0</v>
      </c>
      <c r="H60" s="150">
        <f>'[2]Proposed Budget Detail'!C129</f>
        <v>25</v>
      </c>
      <c r="I60" s="151">
        <f t="shared" ref="I60:I64" si="16">SUM(H60-C60)/H60</f>
        <v>-23</v>
      </c>
      <c r="J60" s="145" t="s">
        <v>278</v>
      </c>
      <c r="K60" s="60"/>
      <c r="L60" s="60"/>
      <c r="M60" s="60"/>
      <c r="N60" s="40"/>
      <c r="O60" s="40"/>
      <c r="P60" s="40"/>
      <c r="Q60" s="40"/>
      <c r="R60" s="61"/>
      <c r="S60" s="61"/>
      <c r="T60" s="43"/>
      <c r="U60" s="44"/>
      <c r="V60" s="45"/>
      <c r="W60" s="46"/>
      <c r="X60" s="61"/>
      <c r="Y60" s="62"/>
    </row>
    <row r="61" spans="1:25" ht="21.5">
      <c r="A61" s="33" t="s">
        <v>155</v>
      </c>
      <c r="B61" s="34" t="s">
        <v>279</v>
      </c>
      <c r="C61" s="147">
        <v>3000</v>
      </c>
      <c r="D61" s="148">
        <v>0</v>
      </c>
      <c r="E61" s="149">
        <f t="shared" si="14"/>
        <v>0</v>
      </c>
      <c r="F61" s="148">
        <v>414.4</v>
      </c>
      <c r="G61" s="148">
        <f t="shared" si="15"/>
        <v>0</v>
      </c>
      <c r="H61" s="150">
        <v>1500</v>
      </c>
      <c r="I61" s="151">
        <v>0</v>
      </c>
      <c r="J61" s="145" t="s">
        <v>280</v>
      </c>
      <c r="K61" s="60"/>
      <c r="L61" s="60"/>
      <c r="M61" s="60"/>
      <c r="N61" s="40"/>
      <c r="O61" s="40"/>
      <c r="P61" s="40"/>
      <c r="Q61" s="40"/>
      <c r="R61" s="61"/>
      <c r="S61" s="61"/>
      <c r="T61" s="43"/>
      <c r="U61" s="44"/>
      <c r="V61" s="45"/>
      <c r="W61" s="46"/>
      <c r="X61" s="61"/>
      <c r="Y61" s="62"/>
    </row>
    <row r="62" spans="1:25" ht="21.5">
      <c r="A62" s="33">
        <v>64305500</v>
      </c>
      <c r="B62" s="34" t="s">
        <v>157</v>
      </c>
      <c r="C62" s="147">
        <v>289139.7072</v>
      </c>
      <c r="D62" s="148">
        <v>343162.47</v>
      </c>
      <c r="E62" s="149">
        <f t="shared" si="14"/>
        <v>514743.70499999996</v>
      </c>
      <c r="F62" s="148">
        <v>211025.77</v>
      </c>
      <c r="G62" s="148">
        <f t="shared" si="15"/>
        <v>411794.96399999992</v>
      </c>
      <c r="H62" s="150">
        <f>'[2]Proposed Budget Detail'!C131</f>
        <v>223776</v>
      </c>
      <c r="I62" s="151">
        <f t="shared" si="16"/>
        <v>-0.29209435864435868</v>
      </c>
      <c r="J62" s="145" t="s">
        <v>281</v>
      </c>
      <c r="K62" s="60"/>
      <c r="L62" s="60"/>
      <c r="M62" s="60"/>
      <c r="N62" s="40"/>
      <c r="O62" s="40"/>
      <c r="P62" s="40"/>
      <c r="Q62" s="40"/>
      <c r="R62" s="61"/>
      <c r="S62" s="61"/>
      <c r="T62" s="43"/>
      <c r="U62" s="44"/>
      <c r="V62" s="45"/>
      <c r="W62" s="46"/>
      <c r="X62" s="61"/>
      <c r="Y62" s="61"/>
    </row>
    <row r="63" spans="1:25" ht="14" thickBot="1">
      <c r="A63" s="33">
        <v>64305800</v>
      </c>
      <c r="B63" s="34" t="s">
        <v>159</v>
      </c>
      <c r="C63" s="147">
        <v>500</v>
      </c>
      <c r="D63" s="148">
        <v>95</v>
      </c>
      <c r="E63" s="149">
        <f t="shared" si="14"/>
        <v>142.5</v>
      </c>
      <c r="F63" s="148">
        <v>4057.45</v>
      </c>
      <c r="G63" s="148">
        <f t="shared" si="15"/>
        <v>114</v>
      </c>
      <c r="H63" s="150">
        <f>'[2]Proposed Budget Detail'!C133</f>
        <v>0</v>
      </c>
      <c r="I63" s="166">
        <v>0</v>
      </c>
      <c r="J63" s="145" t="s">
        <v>282</v>
      </c>
      <c r="K63" s="60"/>
      <c r="L63" s="60"/>
      <c r="M63" s="60"/>
      <c r="N63" s="40"/>
      <c r="O63" s="40"/>
      <c r="P63" s="40"/>
      <c r="Q63" s="40"/>
      <c r="R63" s="61"/>
      <c r="S63" s="61"/>
      <c r="T63" s="43"/>
      <c r="U63" s="44"/>
      <c r="V63" s="45"/>
      <c r="W63" s="46"/>
      <c r="X63" s="61"/>
      <c r="Y63" s="62"/>
    </row>
    <row r="64" spans="1:25" ht="13.5">
      <c r="A64" s="39">
        <v>64309900</v>
      </c>
      <c r="B64" s="26" t="s">
        <v>162</v>
      </c>
      <c r="C64" s="105">
        <v>293239.7072</v>
      </c>
      <c r="D64" s="105">
        <f>SUM(D59:D63)</f>
        <v>343257.47</v>
      </c>
      <c r="E64" s="152">
        <f t="shared" si="14"/>
        <v>514886.20499999996</v>
      </c>
      <c r="F64" s="105">
        <f>SUM(F60:F63)</f>
        <v>216759.22</v>
      </c>
      <c r="G64" s="105">
        <f>SUM(G59:G63)</f>
        <v>411908.96399999992</v>
      </c>
      <c r="H64" s="105">
        <f>SUM(H60:H63)</f>
        <v>225301</v>
      </c>
      <c r="I64" s="153">
        <f t="shared" si="16"/>
        <v>-0.30154640769459523</v>
      </c>
      <c r="J64" s="154"/>
      <c r="K64" s="35"/>
      <c r="L64" s="92"/>
      <c r="M64" s="35"/>
      <c r="N64" s="40"/>
      <c r="O64" s="41"/>
      <c r="P64" s="41"/>
      <c r="Q64" s="41"/>
      <c r="R64" s="83"/>
      <c r="S64" s="83"/>
      <c r="T64" s="43"/>
      <c r="U64" s="44"/>
      <c r="V64" s="45"/>
      <c r="W64" s="46"/>
      <c r="X64" s="83"/>
      <c r="Y64" s="83"/>
    </row>
    <row r="65" spans="1:25" ht="14" thickBot="1">
      <c r="A65" s="33"/>
      <c r="B65" s="34"/>
      <c r="C65" s="28"/>
      <c r="D65" s="28"/>
      <c r="E65" s="158"/>
      <c r="F65" s="28"/>
      <c r="G65" s="28"/>
      <c r="H65" s="48"/>
      <c r="I65" s="159" t="s">
        <v>230</v>
      </c>
      <c r="J65" s="160"/>
      <c r="K65" s="29"/>
      <c r="L65" s="29"/>
      <c r="M65" s="29"/>
      <c r="N65" s="19"/>
      <c r="O65" s="19"/>
      <c r="P65" s="19"/>
      <c r="Q65" s="19"/>
      <c r="T65" s="51"/>
      <c r="U65" s="52"/>
      <c r="V65" s="53"/>
      <c r="W65" s="54"/>
    </row>
    <row r="66" spans="1:25" ht="13.5">
      <c r="A66" s="39">
        <v>64990000</v>
      </c>
      <c r="B66" s="26" t="s">
        <v>172</v>
      </c>
      <c r="C66" s="105">
        <v>293539.7072</v>
      </c>
      <c r="D66" s="105">
        <f>D64+D56</f>
        <v>343257.47</v>
      </c>
      <c r="E66" s="152">
        <f>D66/8*12</f>
        <v>514886.20499999996</v>
      </c>
      <c r="F66" s="105">
        <f>F56+F64</f>
        <v>216759.22</v>
      </c>
      <c r="G66" s="105">
        <f>G64+G56</f>
        <v>411908.96399999992</v>
      </c>
      <c r="H66" s="105">
        <f>H56+H64</f>
        <v>225451</v>
      </c>
      <c r="I66" s="153">
        <f t="shared" ref="I66" si="17">SUM(H66-C66)/H66</f>
        <v>-0.30201111194893793</v>
      </c>
      <c r="J66" s="154"/>
      <c r="K66" s="35"/>
      <c r="L66" s="88"/>
      <c r="M66" s="35"/>
      <c r="N66" s="40"/>
      <c r="O66" s="41"/>
      <c r="P66" s="41"/>
      <c r="Q66" s="41"/>
      <c r="R66" s="83"/>
      <c r="S66" s="83"/>
      <c r="T66" s="43"/>
      <c r="U66" s="44"/>
      <c r="V66" s="45"/>
      <c r="W66" s="46"/>
      <c r="X66" s="83"/>
      <c r="Y66" s="83"/>
    </row>
    <row r="67" spans="1:25" ht="13.5">
      <c r="A67" s="33"/>
      <c r="B67" s="34"/>
      <c r="C67" s="28"/>
      <c r="D67" s="28"/>
      <c r="E67" s="158"/>
      <c r="F67" s="28"/>
      <c r="G67" s="28"/>
      <c r="H67" s="48"/>
      <c r="I67" s="159" t="s">
        <v>230</v>
      </c>
      <c r="J67" s="160"/>
      <c r="K67" s="56"/>
      <c r="L67" s="56"/>
      <c r="M67" s="56"/>
      <c r="N67" s="59"/>
      <c r="O67" s="59"/>
      <c r="P67" s="59"/>
      <c r="Q67" s="59"/>
      <c r="T67" s="51"/>
      <c r="U67" s="52"/>
      <c r="V67" s="53"/>
      <c r="W67" s="54"/>
    </row>
    <row r="68" spans="1:25" ht="13.5">
      <c r="A68" s="33"/>
      <c r="B68" s="26" t="s">
        <v>173</v>
      </c>
      <c r="C68" s="28"/>
      <c r="D68" s="28"/>
      <c r="E68" s="158"/>
      <c r="F68" s="28"/>
      <c r="G68" s="28"/>
      <c r="H68" s="48"/>
      <c r="I68" s="159" t="s">
        <v>230</v>
      </c>
      <c r="J68" s="160"/>
      <c r="K68" s="60"/>
      <c r="L68" s="60"/>
      <c r="M68" s="56"/>
      <c r="N68" s="59"/>
      <c r="O68" s="59"/>
      <c r="P68" s="59"/>
      <c r="Q68" s="59"/>
      <c r="T68" s="51"/>
      <c r="U68" s="52"/>
      <c r="V68" s="53"/>
      <c r="W68" s="54"/>
    </row>
    <row r="69" spans="1:25" ht="13.5">
      <c r="A69" s="33">
        <v>66101000</v>
      </c>
      <c r="B69" s="34" t="s">
        <v>174</v>
      </c>
      <c r="C69" s="147">
        <v>36285</v>
      </c>
      <c r="D69" s="148">
        <v>10436.18</v>
      </c>
      <c r="E69" s="149">
        <f t="shared" ref="E69:E71" si="18">D69/8*12</f>
        <v>15654.27</v>
      </c>
      <c r="F69" s="148">
        <v>6400</v>
      </c>
      <c r="G69" s="148">
        <f>D69/10*12</f>
        <v>12523.415999999999</v>
      </c>
      <c r="H69" s="150">
        <f>'[2]Proposed Budget Detail'!C150</f>
        <v>58632</v>
      </c>
      <c r="I69" s="151">
        <f t="shared" ref="I69:I71" si="19">SUM(H69-C69)/H69</f>
        <v>0.38113999181334424</v>
      </c>
      <c r="J69" s="145" t="s">
        <v>283</v>
      </c>
      <c r="K69" s="60"/>
      <c r="L69" s="60"/>
      <c r="M69" s="60"/>
      <c r="N69" s="40"/>
      <c r="O69" s="40"/>
      <c r="P69" s="40"/>
      <c r="Q69" s="40"/>
      <c r="R69" s="61"/>
      <c r="S69" s="61"/>
      <c r="T69" s="43"/>
      <c r="U69" s="44"/>
      <c r="V69" s="45"/>
      <c r="W69" s="46"/>
      <c r="X69" s="61"/>
      <c r="Y69" s="61"/>
    </row>
    <row r="70" spans="1:25" ht="13.5">
      <c r="A70" s="33">
        <v>66240000</v>
      </c>
      <c r="B70" s="34" t="s">
        <v>177</v>
      </c>
      <c r="C70" s="147">
        <v>50</v>
      </c>
      <c r="D70" s="148">
        <v>0</v>
      </c>
      <c r="E70" s="149">
        <f t="shared" si="18"/>
        <v>0</v>
      </c>
      <c r="F70" s="148">
        <v>0</v>
      </c>
      <c r="G70" s="148">
        <f>D70/10*12</f>
        <v>0</v>
      </c>
      <c r="H70" s="150">
        <f>'[2]Proposed Budget Detail'!C154</f>
        <v>50</v>
      </c>
      <c r="I70" s="151">
        <f t="shared" si="19"/>
        <v>0</v>
      </c>
      <c r="J70" s="145" t="s">
        <v>284</v>
      </c>
      <c r="K70" s="60"/>
      <c r="L70" s="60"/>
      <c r="M70" s="60"/>
      <c r="N70" s="40"/>
      <c r="O70" s="40"/>
      <c r="P70" s="40"/>
      <c r="Q70" s="40"/>
      <c r="T70" s="43"/>
      <c r="U70" s="44"/>
      <c r="V70" s="45"/>
      <c r="W70" s="46"/>
    </row>
    <row r="71" spans="1:25" ht="13.5">
      <c r="A71" s="33">
        <v>66990000</v>
      </c>
      <c r="B71" s="34" t="s">
        <v>198</v>
      </c>
      <c r="C71" s="157">
        <v>36335</v>
      </c>
      <c r="D71" s="157">
        <f>D69+D70</f>
        <v>10436.18</v>
      </c>
      <c r="E71" s="152">
        <f t="shared" si="18"/>
        <v>15654.27</v>
      </c>
      <c r="F71" s="167">
        <f>SUM(F69:F70)</f>
        <v>6400</v>
      </c>
      <c r="G71" s="157">
        <f>SUM(G69:G70)</f>
        <v>12523.415999999999</v>
      </c>
      <c r="H71" s="157">
        <f>SUM(H69:H70)</f>
        <v>58682</v>
      </c>
      <c r="I71" s="153">
        <f t="shared" si="19"/>
        <v>0.38081524147097917</v>
      </c>
      <c r="J71" s="145"/>
      <c r="K71" s="60"/>
      <c r="L71" s="60"/>
      <c r="M71" s="60"/>
      <c r="N71" s="40"/>
      <c r="O71" s="40"/>
      <c r="P71" s="40"/>
      <c r="Q71" s="40"/>
      <c r="T71" s="43"/>
      <c r="U71" s="44"/>
      <c r="V71" s="45"/>
      <c r="W71" s="46"/>
    </row>
    <row r="72" spans="1:25" ht="13.5">
      <c r="A72" s="33"/>
      <c r="B72" s="34"/>
      <c r="C72" s="168">
        <v>609538.70719999995</v>
      </c>
      <c r="D72" s="168"/>
      <c r="E72" s="158"/>
      <c r="F72" s="28"/>
      <c r="G72" s="28"/>
      <c r="H72" s="168">
        <f>H71+H66+H52+H47+H31+H29+H22</f>
        <v>606860.48</v>
      </c>
      <c r="I72" s="159" t="s">
        <v>230</v>
      </c>
      <c r="J72" s="160"/>
      <c r="K72" s="169"/>
      <c r="L72" s="60"/>
      <c r="M72" s="60"/>
      <c r="N72" s="40"/>
      <c r="O72" s="40"/>
      <c r="P72" s="40"/>
      <c r="Q72" s="40"/>
      <c r="T72" s="43"/>
      <c r="U72" s="44"/>
      <c r="V72" s="45"/>
      <c r="W72" s="46"/>
    </row>
    <row r="73" spans="1:25" ht="13.5">
      <c r="A73" s="39"/>
      <c r="B73" s="118" t="s">
        <v>285</v>
      </c>
      <c r="C73" s="105">
        <v>13635.292799999996</v>
      </c>
      <c r="D73" s="106">
        <f>D14-D22-D29-D31-D47-D52-D56-D66-D71</f>
        <v>-99989.859999999957</v>
      </c>
      <c r="E73" s="106">
        <f t="shared" ref="E73:H73" si="20">E14-E22-E29-E31-E47-E52-E56-E66-E71</f>
        <v>-181923.46499999994</v>
      </c>
      <c r="F73" s="106">
        <f t="shared" si="20"/>
        <v>87284.230000000127</v>
      </c>
      <c r="G73" s="106">
        <f t="shared" si="20"/>
        <v>-112415.85599999994</v>
      </c>
      <c r="H73" s="106">
        <f t="shared" si="20"/>
        <v>30627.520000000019</v>
      </c>
      <c r="I73" s="153">
        <f>SUM(H73-C73)/H73</f>
        <v>0.55480258277522998</v>
      </c>
      <c r="J73" s="154"/>
      <c r="K73" s="35"/>
      <c r="L73" s="35"/>
      <c r="M73" s="60"/>
      <c r="N73" s="40"/>
      <c r="O73" s="41"/>
      <c r="P73" s="41"/>
      <c r="Q73" s="41"/>
      <c r="R73" s="61"/>
      <c r="S73" s="61"/>
      <c r="T73" s="43"/>
      <c r="U73" s="44"/>
      <c r="V73" s="45"/>
      <c r="W73" s="46"/>
      <c r="X73" s="61"/>
      <c r="Y73" s="61"/>
    </row>
    <row r="74" spans="1:25" ht="13.5">
      <c r="A74" s="39"/>
      <c r="B74" s="170"/>
      <c r="C74" s="171"/>
      <c r="D74" s="171"/>
      <c r="E74" s="158"/>
      <c r="F74" s="28"/>
      <c r="G74" s="28"/>
      <c r="H74" s="171"/>
      <c r="I74" s="159" t="s">
        <v>230</v>
      </c>
      <c r="J74" s="172"/>
      <c r="K74" s="173"/>
      <c r="L74" s="173"/>
      <c r="M74" s="174"/>
      <c r="N74" s="50"/>
      <c r="O74" s="175"/>
      <c r="P74" s="175"/>
      <c r="Q74" s="175"/>
      <c r="R74" s="61"/>
      <c r="S74" s="61"/>
      <c r="T74" s="51"/>
      <c r="U74" s="52"/>
      <c r="V74" s="53"/>
      <c r="W74" s="176"/>
      <c r="X74" s="61"/>
      <c r="Y74" s="61"/>
    </row>
    <row r="75" spans="1:25" ht="13.5">
      <c r="A75" s="33"/>
      <c r="B75" s="26" t="s">
        <v>204</v>
      </c>
      <c r="C75" s="28"/>
      <c r="D75" s="28"/>
      <c r="E75" s="158"/>
      <c r="F75" s="28"/>
      <c r="G75" s="28"/>
      <c r="H75" s="48"/>
      <c r="I75" s="159" t="s">
        <v>230</v>
      </c>
      <c r="J75" s="160"/>
      <c r="K75" s="29"/>
      <c r="L75" s="29"/>
      <c r="T75" s="51"/>
      <c r="U75" s="52"/>
      <c r="V75" s="53"/>
      <c r="W75" s="54"/>
    </row>
    <row r="76" spans="1:25" ht="13.5">
      <c r="A76" s="33" t="s">
        <v>286</v>
      </c>
      <c r="B76" s="34" t="s">
        <v>206</v>
      </c>
      <c r="C76" s="177">
        <v>0</v>
      </c>
      <c r="D76" s="148">
        <v>0</v>
      </c>
      <c r="E76" s="149">
        <f t="shared" ref="E76:E81" si="21">D76/8*12</f>
        <v>0</v>
      </c>
      <c r="F76" s="148">
        <v>191.43</v>
      </c>
      <c r="G76" s="148">
        <f>D76/10*12</f>
        <v>0</v>
      </c>
      <c r="H76" s="150">
        <v>0</v>
      </c>
      <c r="I76" s="151"/>
      <c r="J76" s="145" t="s">
        <v>287</v>
      </c>
      <c r="K76" s="29"/>
      <c r="L76" s="29"/>
      <c r="T76" s="51"/>
      <c r="U76" s="52"/>
      <c r="V76" s="53"/>
      <c r="W76" s="54"/>
    </row>
    <row r="77" spans="1:25" ht="13.5">
      <c r="A77" s="33">
        <v>69100500</v>
      </c>
      <c r="B77" s="34" t="s">
        <v>210</v>
      </c>
      <c r="C77" s="177">
        <v>0</v>
      </c>
      <c r="D77" s="148">
        <v>0</v>
      </c>
      <c r="E77" s="149">
        <f t="shared" si="21"/>
        <v>0</v>
      </c>
      <c r="F77" s="148">
        <v>0</v>
      </c>
      <c r="G77" s="148">
        <f t="shared" ref="G77:G80" si="22">D77/10*12</f>
        <v>0</v>
      </c>
      <c r="H77" s="150">
        <v>0</v>
      </c>
      <c r="I77" s="151">
        <v>0</v>
      </c>
      <c r="J77" s="145" t="s">
        <v>287</v>
      </c>
      <c r="K77" s="60"/>
      <c r="L77" s="60"/>
      <c r="M77" s="60"/>
      <c r="N77" s="40"/>
      <c r="O77" s="40"/>
      <c r="P77" s="40"/>
      <c r="Q77" s="40"/>
      <c r="R77" s="61"/>
      <c r="S77" s="61"/>
      <c r="T77" s="43"/>
      <c r="U77" s="44"/>
      <c r="V77" s="45"/>
      <c r="W77" s="46"/>
      <c r="X77" s="61"/>
      <c r="Y77" s="62"/>
    </row>
    <row r="78" spans="1:25" ht="32">
      <c r="A78" s="33">
        <v>69100800</v>
      </c>
      <c r="B78" s="34" t="s">
        <v>288</v>
      </c>
      <c r="C78" s="177">
        <v>103000</v>
      </c>
      <c r="D78" s="148">
        <v>0</v>
      </c>
      <c r="E78" s="149">
        <f t="shared" si="21"/>
        <v>0</v>
      </c>
      <c r="F78" s="148">
        <v>54425.52</v>
      </c>
      <c r="G78" s="148">
        <f t="shared" si="22"/>
        <v>0</v>
      </c>
      <c r="H78" s="150">
        <f>'[2]Proposed Budget Detail'!C183</f>
        <v>102999</v>
      </c>
      <c r="I78" s="151"/>
      <c r="J78" s="145" t="s">
        <v>289</v>
      </c>
      <c r="K78" s="60"/>
      <c r="L78" s="60"/>
      <c r="M78" s="60"/>
      <c r="N78" s="40"/>
      <c r="O78" s="40"/>
      <c r="P78" s="40"/>
      <c r="Q78" s="40"/>
      <c r="R78" s="61"/>
      <c r="S78" s="61"/>
      <c r="T78" s="43"/>
      <c r="U78" s="44"/>
      <c r="V78" s="45"/>
      <c r="W78" s="46"/>
      <c r="X78" s="61"/>
      <c r="Y78" s="62"/>
    </row>
    <row r="79" spans="1:25" ht="21.5">
      <c r="A79" s="64" t="s">
        <v>218</v>
      </c>
      <c r="B79" s="34" t="s">
        <v>290</v>
      </c>
      <c r="C79" s="177">
        <v>184847</v>
      </c>
      <c r="D79" s="148">
        <v>44450</v>
      </c>
      <c r="E79" s="149">
        <f t="shared" si="21"/>
        <v>66675</v>
      </c>
      <c r="F79" s="148">
        <v>129597.25</v>
      </c>
      <c r="G79" s="148">
        <f t="shared" si="22"/>
        <v>53340</v>
      </c>
      <c r="H79" s="150">
        <f>'[2]Proposed Budget Detail'!C189</f>
        <v>161248</v>
      </c>
      <c r="I79" s="151">
        <f t="shared" ref="I79:I81" si="23">SUM(H79-C79)/H79</f>
        <v>-0.14635220281801944</v>
      </c>
      <c r="J79" s="178" t="s">
        <v>291</v>
      </c>
      <c r="K79" s="60"/>
      <c r="L79" s="60"/>
      <c r="M79" s="60"/>
      <c r="N79" s="40"/>
      <c r="O79" s="40"/>
      <c r="P79" s="40"/>
      <c r="Q79" s="40"/>
      <c r="R79" s="61"/>
      <c r="S79" s="61"/>
      <c r="T79" s="43"/>
      <c r="U79" s="44"/>
      <c r="V79" s="45"/>
      <c r="W79" s="46"/>
      <c r="X79" s="61"/>
      <c r="Y79" s="62"/>
    </row>
    <row r="80" spans="1:25" ht="13.5">
      <c r="A80" s="33">
        <v>69101200</v>
      </c>
      <c r="B80" s="34" t="s">
        <v>292</v>
      </c>
      <c r="C80" s="177">
        <v>30900</v>
      </c>
      <c r="D80" s="148">
        <v>895</v>
      </c>
      <c r="E80" s="149">
        <f t="shared" si="21"/>
        <v>1342.5</v>
      </c>
      <c r="F80" s="148">
        <v>0</v>
      </c>
      <c r="G80" s="148">
        <f t="shared" si="22"/>
        <v>1074</v>
      </c>
      <c r="H80" s="150">
        <f>'[2]Proposed Budget Detail'!C190</f>
        <v>0</v>
      </c>
      <c r="I80" s="151" t="e">
        <f t="shared" si="23"/>
        <v>#DIV/0!</v>
      </c>
      <c r="J80" s="145" t="s">
        <v>293</v>
      </c>
      <c r="K80" s="60"/>
      <c r="L80" s="60"/>
      <c r="M80" s="60"/>
      <c r="N80" s="40"/>
      <c r="O80" s="40"/>
      <c r="P80" s="40"/>
      <c r="Q80" s="40"/>
      <c r="R80" s="61"/>
      <c r="S80" s="61"/>
      <c r="T80" s="43"/>
      <c r="U80" s="44"/>
      <c r="V80" s="45"/>
      <c r="W80" s="46"/>
      <c r="X80" s="61"/>
      <c r="Y80" s="62"/>
    </row>
    <row r="81" spans="1:25" ht="13.5">
      <c r="A81" s="179">
        <v>69590000</v>
      </c>
      <c r="B81" s="180" t="s">
        <v>222</v>
      </c>
      <c r="C81" s="181">
        <v>318747</v>
      </c>
      <c r="D81" s="181">
        <f>SUM(D76:D80)</f>
        <v>45345</v>
      </c>
      <c r="E81" s="182">
        <f t="shared" si="21"/>
        <v>68017.5</v>
      </c>
      <c r="F81" s="181">
        <f>SUM(F76:F80)</f>
        <v>184214.2</v>
      </c>
      <c r="G81" s="181">
        <f>SUM(G76:G80)</f>
        <v>54414</v>
      </c>
      <c r="H81" s="181">
        <f>SUM(H76:H80)</f>
        <v>264247</v>
      </c>
      <c r="I81" s="153">
        <f t="shared" si="23"/>
        <v>-0.2062464285308821</v>
      </c>
      <c r="J81" s="145"/>
      <c r="K81" s="60"/>
      <c r="L81" s="60"/>
      <c r="M81" s="60"/>
      <c r="N81" s="40"/>
      <c r="O81" s="40"/>
      <c r="P81" s="40"/>
      <c r="Q81" s="40"/>
      <c r="R81" s="61"/>
      <c r="S81" s="61"/>
      <c r="T81" s="43"/>
      <c r="U81" s="44"/>
      <c r="V81" s="45"/>
      <c r="W81" s="46"/>
      <c r="X81" s="61"/>
      <c r="Y81" s="62"/>
    </row>
    <row r="82" spans="1:25">
      <c r="A82" s="33"/>
      <c r="B82" s="115"/>
      <c r="C82" s="48"/>
      <c r="D82" s="48"/>
      <c r="E82" s="183"/>
      <c r="F82" s="48"/>
      <c r="G82" s="48"/>
      <c r="H82" s="48"/>
      <c r="I82" s="184"/>
      <c r="J82" s="172"/>
      <c r="K82" s="29"/>
      <c r="L82" s="29"/>
      <c r="M82" s="29"/>
      <c r="N82" s="59"/>
      <c r="O82" s="59"/>
      <c r="P82" s="59"/>
      <c r="Q82" s="59"/>
    </row>
    <row r="83" spans="1:25">
      <c r="A83" s="25"/>
      <c r="B83" s="128"/>
      <c r="C83" s="48"/>
      <c r="D83" s="48"/>
      <c r="E83" s="183"/>
      <c r="F83" s="48"/>
      <c r="G83" s="48"/>
      <c r="H83" s="48"/>
      <c r="I83" s="185"/>
      <c r="J83" s="172"/>
      <c r="K83" s="48"/>
      <c r="L83" s="48"/>
      <c r="M83" s="48"/>
      <c r="N83" s="50"/>
      <c r="O83" s="50"/>
      <c r="P83" s="50"/>
      <c r="Q83" s="50"/>
      <c r="W83" s="108"/>
    </row>
    <row r="84" spans="1:25">
      <c r="A84" s="25" t="s">
        <v>230</v>
      </c>
      <c r="B84" s="128"/>
      <c r="C84" s="28"/>
      <c r="D84" s="28"/>
      <c r="E84" s="158"/>
      <c r="F84" s="28"/>
      <c r="G84" s="28"/>
      <c r="H84" s="48"/>
      <c r="I84" s="185"/>
      <c r="J84" s="160"/>
      <c r="K84" s="70"/>
      <c r="L84" s="70"/>
      <c r="M84" s="70"/>
      <c r="N84" s="50"/>
      <c r="O84" s="50"/>
      <c r="P84" s="50"/>
      <c r="Q84" s="50"/>
      <c r="W84" s="108"/>
    </row>
    <row r="85" spans="1:25">
      <c r="A85" s="25"/>
      <c r="B85" s="126" t="s">
        <v>230</v>
      </c>
      <c r="C85" s="28"/>
      <c r="D85" s="28"/>
      <c r="E85" s="158"/>
      <c r="F85" s="28"/>
      <c r="G85" s="28"/>
      <c r="H85" s="48" t="s">
        <v>230</v>
      </c>
      <c r="I85" s="185"/>
      <c r="J85" s="160"/>
      <c r="K85" s="29"/>
      <c r="L85" s="29"/>
      <c r="M85" s="29"/>
      <c r="N85" s="59"/>
      <c r="O85" s="59"/>
      <c r="P85" s="59"/>
      <c r="Q85" s="59"/>
      <c r="W85" s="108"/>
    </row>
    <row r="86" spans="1:25">
      <c r="A86" s="25"/>
      <c r="B86" s="127" t="s">
        <v>230</v>
      </c>
      <c r="C86" s="28"/>
      <c r="D86" s="28"/>
      <c r="E86" s="158"/>
      <c r="F86" s="28"/>
      <c r="G86" s="28"/>
      <c r="H86" s="48" t="s">
        <v>230</v>
      </c>
      <c r="I86" s="185"/>
      <c r="J86" s="160"/>
      <c r="K86" s="29"/>
      <c r="L86" s="29"/>
      <c r="M86" s="29"/>
      <c r="N86" s="59"/>
      <c r="O86" s="59"/>
      <c r="P86" s="59"/>
      <c r="Q86" s="59"/>
      <c r="W86" s="108"/>
    </row>
    <row r="87" spans="1:25">
      <c r="A87" s="25"/>
      <c r="B87" s="128" t="s">
        <v>230</v>
      </c>
      <c r="C87" s="28" t="s">
        <v>230</v>
      </c>
      <c r="D87" s="28"/>
      <c r="E87" s="158"/>
      <c r="F87" s="28"/>
      <c r="G87" s="28"/>
      <c r="H87" s="129" t="s">
        <v>230</v>
      </c>
      <c r="I87" s="186"/>
      <c r="J87" s="160"/>
      <c r="K87" s="70"/>
      <c r="L87" s="70"/>
      <c r="M87" s="70"/>
      <c r="N87" s="50"/>
      <c r="O87" s="50"/>
      <c r="P87" s="50"/>
      <c r="Q87" s="50"/>
      <c r="W87" s="108"/>
    </row>
    <row r="88" spans="1:25">
      <c r="A88" s="25"/>
      <c r="B88" s="128" t="s">
        <v>230</v>
      </c>
      <c r="C88" s="28" t="s">
        <v>230</v>
      </c>
      <c r="D88" s="28"/>
      <c r="E88" s="158"/>
      <c r="F88" s="28"/>
      <c r="G88" s="28"/>
      <c r="H88" s="129" t="s">
        <v>230</v>
      </c>
      <c r="I88" s="186"/>
      <c r="J88" s="160"/>
      <c r="K88" s="70"/>
      <c r="L88" s="70"/>
      <c r="M88" s="70"/>
      <c r="N88" s="50"/>
      <c r="O88" s="50"/>
      <c r="P88" s="50"/>
      <c r="Q88" s="50"/>
      <c r="W88" s="108"/>
    </row>
    <row r="89" spans="1:25">
      <c r="A89" s="25"/>
      <c r="B89" s="128" t="s">
        <v>230</v>
      </c>
      <c r="C89" s="28" t="s">
        <v>230</v>
      </c>
      <c r="D89" s="28"/>
      <c r="E89" s="158"/>
      <c r="F89" s="28"/>
      <c r="G89" s="28"/>
      <c r="H89" s="129" t="s">
        <v>230</v>
      </c>
      <c r="I89" s="186"/>
      <c r="J89" s="160"/>
      <c r="K89" s="70"/>
      <c r="L89" s="70"/>
      <c r="M89" s="70"/>
      <c r="N89" s="50"/>
      <c r="O89" s="50"/>
      <c r="P89" s="50"/>
      <c r="Q89" s="50"/>
      <c r="W89" s="108"/>
    </row>
    <row r="90" spans="1:25">
      <c r="A90" s="25"/>
      <c r="B90" s="128"/>
      <c r="C90" s="28"/>
      <c r="D90" s="28"/>
      <c r="E90" s="158"/>
      <c r="F90" s="28"/>
      <c r="G90" s="28"/>
      <c r="H90" s="129"/>
      <c r="I90" s="186"/>
      <c r="J90" s="160"/>
      <c r="K90" s="70"/>
      <c r="L90" s="70"/>
      <c r="M90" s="70"/>
      <c r="N90" s="50"/>
      <c r="O90" s="50"/>
      <c r="P90" s="50"/>
      <c r="Q90" s="50"/>
      <c r="W90" s="108"/>
    </row>
    <row r="91" spans="1:25">
      <c r="A91" s="25"/>
      <c r="B91" s="121"/>
      <c r="C91" s="48"/>
      <c r="D91" s="48"/>
      <c r="E91" s="183"/>
      <c r="F91" s="48"/>
      <c r="G91" s="48"/>
      <c r="H91" s="48"/>
      <c r="I91" s="185"/>
      <c r="J91" s="172"/>
      <c r="K91" s="48"/>
      <c r="L91" s="48"/>
      <c r="M91" s="48"/>
      <c r="N91" s="50"/>
      <c r="O91" s="50"/>
      <c r="P91" s="50"/>
      <c r="Q91" s="50"/>
      <c r="W91" s="108"/>
    </row>
    <row r="92" spans="1:25">
      <c r="A92" s="25"/>
      <c r="B92" s="121"/>
      <c r="C92" s="48"/>
      <c r="D92" s="48"/>
      <c r="E92" s="183"/>
      <c r="F92" s="48"/>
      <c r="G92" s="48"/>
      <c r="H92" s="48"/>
      <c r="I92" s="185"/>
      <c r="J92" s="172"/>
      <c r="K92" s="56"/>
      <c r="L92" s="56"/>
      <c r="M92" s="56"/>
      <c r="N92" s="59"/>
      <c r="O92" s="59"/>
      <c r="P92" s="59"/>
      <c r="Q92" s="59"/>
      <c r="W92" s="108"/>
    </row>
    <row r="93" spans="1:25">
      <c r="A93" s="25"/>
      <c r="B93" s="121"/>
      <c r="C93" s="48"/>
      <c r="D93" s="48"/>
      <c r="E93" s="183"/>
      <c r="F93" s="48"/>
      <c r="G93" s="48"/>
      <c r="H93" s="48"/>
      <c r="I93" s="185"/>
      <c r="J93" s="172"/>
      <c r="K93" s="48"/>
      <c r="L93" s="48"/>
      <c r="M93" s="48"/>
      <c r="N93" s="50"/>
      <c r="O93" s="50"/>
      <c r="P93" s="50"/>
      <c r="Q93" s="50"/>
      <c r="W93" s="108"/>
    </row>
    <row r="94" spans="1:25">
      <c r="B94" s="131"/>
      <c r="C94" s="133"/>
      <c r="D94" s="133"/>
      <c r="E94" s="187"/>
      <c r="F94" s="133"/>
      <c r="G94" s="133"/>
      <c r="H94" s="132"/>
      <c r="I94" s="188"/>
      <c r="J94" s="189"/>
      <c r="W94" s="108"/>
    </row>
    <row r="95" spans="1:25">
      <c r="C95" s="48"/>
      <c r="D95" s="48"/>
      <c r="E95" s="183"/>
      <c r="F95" s="48"/>
      <c r="G95" s="48"/>
      <c r="H95" s="48"/>
      <c r="I95" s="185"/>
      <c r="J95" s="172"/>
      <c r="W95" s="108"/>
    </row>
    <row r="96" spans="1:25">
      <c r="A96" s="48"/>
      <c r="B96" s="27"/>
      <c r="C96" s="27"/>
      <c r="D96" s="27"/>
      <c r="E96" s="190"/>
      <c r="F96" s="27"/>
      <c r="G96" s="27"/>
      <c r="H96" s="27"/>
      <c r="I96" s="27"/>
      <c r="J96" s="191"/>
      <c r="W96" s="108"/>
    </row>
    <row r="97" spans="2:23">
      <c r="B97" s="134"/>
      <c r="C97" s="48"/>
      <c r="D97" s="48"/>
      <c r="E97" s="183"/>
      <c r="F97" s="48"/>
      <c r="G97" s="48"/>
      <c r="H97" s="48"/>
      <c r="I97" s="185"/>
      <c r="J97" s="172"/>
      <c r="K97" s="27"/>
      <c r="L97" s="27"/>
      <c r="M97" s="27"/>
      <c r="N97" s="27"/>
      <c r="O97" s="27"/>
      <c r="P97" s="27"/>
      <c r="Q97" s="27"/>
      <c r="W97" s="108"/>
    </row>
    <row r="98" spans="2:23">
      <c r="W98" s="108"/>
    </row>
    <row r="99" spans="2:23">
      <c r="W99" s="108"/>
    </row>
    <row r="100" spans="2:23">
      <c r="W100" s="108"/>
    </row>
  </sheetData>
  <mergeCells count="1">
    <mergeCell ref="A2:B2"/>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AE866-1290-4A27-BDFA-C3A0BC62EC6D}">
  <dimension ref="A1:N30"/>
  <sheetViews>
    <sheetView workbookViewId="0">
      <selection activeCell="G44" sqref="G44"/>
    </sheetView>
  </sheetViews>
  <sheetFormatPr defaultRowHeight="14.5"/>
  <cols>
    <col min="1" max="1" width="26.1796875" customWidth="1"/>
    <col min="3" max="3" width="11.453125" customWidth="1"/>
    <col min="4" max="4" width="10.36328125" bestFit="1" customWidth="1"/>
    <col min="5" max="5" width="11" customWidth="1"/>
    <col min="6" max="8" width="11.1796875" bestFit="1" customWidth="1"/>
    <col min="9" max="9" width="13.7265625" customWidth="1"/>
    <col min="10" max="10" width="10.1796875" bestFit="1" customWidth="1"/>
    <col min="11" max="11" width="11.26953125" bestFit="1" customWidth="1"/>
  </cols>
  <sheetData>
    <row r="1" spans="1:14" ht="15" thickBot="1"/>
    <row r="2" spans="1:14" ht="43.5">
      <c r="A2" s="192">
        <v>2025</v>
      </c>
      <c r="B2" s="193"/>
      <c r="C2" s="193"/>
      <c r="D2" s="194" t="s">
        <v>294</v>
      </c>
      <c r="E2" s="194" t="s">
        <v>295</v>
      </c>
      <c r="F2" s="195" t="s">
        <v>296</v>
      </c>
      <c r="H2" s="261" t="s">
        <v>297</v>
      </c>
      <c r="I2" s="261"/>
      <c r="J2" s="196">
        <v>0</v>
      </c>
    </row>
    <row r="3" spans="1:14">
      <c r="A3" s="262" t="s">
        <v>298</v>
      </c>
      <c r="B3" s="263"/>
      <c r="C3" s="263"/>
      <c r="D3" s="197">
        <v>97.92</v>
      </c>
      <c r="E3" s="197">
        <v>14.28</v>
      </c>
      <c r="F3" s="198">
        <f>SUM(D3:E3)</f>
        <v>112.2</v>
      </c>
    </row>
    <row r="4" spans="1:14">
      <c r="A4" s="264" t="s">
        <v>299</v>
      </c>
      <c r="B4" s="265"/>
      <c r="C4" s="265"/>
      <c r="D4" s="200">
        <v>58.75</v>
      </c>
      <c r="E4" s="200">
        <v>14.28</v>
      </c>
      <c r="F4" s="198">
        <f t="shared" ref="F4:F5" si="0">SUM(D4:E4)</f>
        <v>73.03</v>
      </c>
    </row>
    <row r="5" spans="1:14" ht="15" thickBot="1">
      <c r="A5" s="259" t="s">
        <v>300</v>
      </c>
      <c r="B5" s="260"/>
      <c r="C5" s="260"/>
      <c r="D5" s="201">
        <v>48.96</v>
      </c>
      <c r="E5" s="201">
        <v>14.28</v>
      </c>
      <c r="F5" s="202">
        <f t="shared" si="0"/>
        <v>63.24</v>
      </c>
    </row>
    <row r="6" spans="1:14">
      <c r="A6" s="199"/>
      <c r="B6" s="199"/>
      <c r="C6" s="199"/>
      <c r="D6" s="200"/>
    </row>
    <row r="7" spans="1:14" ht="15" thickBot="1">
      <c r="A7" s="199"/>
      <c r="B7" s="199"/>
      <c r="C7" s="199"/>
      <c r="D7" s="200"/>
    </row>
    <row r="8" spans="1:14" ht="58.5" thickBot="1">
      <c r="A8" s="203" t="s">
        <v>301</v>
      </c>
      <c r="B8" s="204"/>
      <c r="C8" s="205"/>
      <c r="D8" s="206" t="s">
        <v>294</v>
      </c>
      <c r="E8" s="194" t="s">
        <v>295</v>
      </c>
      <c r="F8" s="207" t="s">
        <v>296</v>
      </c>
      <c r="H8" s="208" t="s">
        <v>302</v>
      </c>
      <c r="I8" s="194" t="s">
        <v>303</v>
      </c>
      <c r="J8" s="207" t="s">
        <v>296</v>
      </c>
      <c r="L8" s="209"/>
      <c r="M8" s="209"/>
      <c r="N8" s="209"/>
    </row>
    <row r="9" spans="1:14" ht="14.25" customHeight="1">
      <c r="A9" s="266" t="s">
        <v>304</v>
      </c>
      <c r="B9" s="267"/>
      <c r="C9" s="267"/>
      <c r="D9" s="210">
        <v>97.92</v>
      </c>
      <c r="E9" s="210">
        <v>14.28</v>
      </c>
      <c r="F9" s="211">
        <f>D9+E9</f>
        <v>112.2</v>
      </c>
      <c r="H9" s="212">
        <v>98</v>
      </c>
      <c r="I9" s="213">
        <v>14</v>
      </c>
      <c r="J9" s="214">
        <f>H9+I9</f>
        <v>112</v>
      </c>
      <c r="L9" s="215"/>
      <c r="M9" s="215"/>
      <c r="N9" s="216"/>
    </row>
    <row r="10" spans="1:14">
      <c r="A10" s="264" t="s">
        <v>305</v>
      </c>
      <c r="B10" s="265"/>
      <c r="C10" s="265"/>
      <c r="D10" s="200">
        <v>58.75</v>
      </c>
      <c r="E10" s="200">
        <v>14.28</v>
      </c>
      <c r="F10" s="217">
        <f>D10+E10</f>
        <v>73.03</v>
      </c>
      <c r="H10" s="218">
        <v>60</v>
      </c>
      <c r="I10" s="215">
        <v>14</v>
      </c>
      <c r="J10" s="219">
        <f>H10+I10</f>
        <v>74</v>
      </c>
      <c r="L10" s="215"/>
      <c r="M10" s="215"/>
      <c r="N10" s="216"/>
    </row>
    <row r="11" spans="1:14" ht="15" thickBot="1">
      <c r="A11" s="259" t="s">
        <v>306</v>
      </c>
      <c r="B11" s="260"/>
      <c r="C11" s="260"/>
      <c r="D11" s="201">
        <v>48.96</v>
      </c>
      <c r="E11" s="201">
        <v>14.28</v>
      </c>
      <c r="F11" s="220">
        <f>D11+E11</f>
        <v>63.24</v>
      </c>
      <c r="H11" s="221">
        <v>50</v>
      </c>
      <c r="I11" s="222">
        <v>14</v>
      </c>
      <c r="J11" s="223">
        <f>H11+I11</f>
        <v>64</v>
      </c>
      <c r="L11" s="215"/>
      <c r="M11" s="215"/>
      <c r="N11" s="216"/>
    </row>
    <row r="12" spans="1:14">
      <c r="B12" s="200"/>
    </row>
    <row r="13" spans="1:14">
      <c r="B13" s="200"/>
    </row>
    <row r="14" spans="1:14" ht="15" thickBot="1">
      <c r="A14" s="224" t="s">
        <v>307</v>
      </c>
      <c r="B14" s="200"/>
      <c r="D14" s="224"/>
    </row>
    <row r="15" spans="1:14" ht="44" thickBot="1">
      <c r="B15" t="s">
        <v>308</v>
      </c>
      <c r="C15" t="s">
        <v>307</v>
      </c>
      <c r="D15" s="209" t="s">
        <v>309</v>
      </c>
      <c r="E15" s="209" t="s">
        <v>296</v>
      </c>
      <c r="F15" s="225" t="s">
        <v>310</v>
      </c>
    </row>
    <row r="16" spans="1:14">
      <c r="A16" s="226" t="s">
        <v>311</v>
      </c>
      <c r="B16" s="193">
        <v>210</v>
      </c>
      <c r="C16" s="227">
        <f>H9*B16</f>
        <v>20580</v>
      </c>
      <c r="D16" s="227">
        <f>I9*B16</f>
        <v>2940</v>
      </c>
      <c r="E16" s="227">
        <f>SUM(C16:D16)</f>
        <v>23520</v>
      </c>
      <c r="F16" s="228">
        <f>E16*12</f>
        <v>282240</v>
      </c>
    </row>
    <row r="17" spans="1:11">
      <c r="A17" s="229" t="s">
        <v>312</v>
      </c>
      <c r="B17" s="230">
        <v>18</v>
      </c>
      <c r="C17" s="231">
        <f>H10*B17</f>
        <v>1080</v>
      </c>
      <c r="D17" s="231">
        <f>I10*B17</f>
        <v>252</v>
      </c>
      <c r="E17" s="231">
        <f>SUM(C17:D17)</f>
        <v>1332</v>
      </c>
      <c r="F17" s="228">
        <f>E17*12</f>
        <v>15984</v>
      </c>
    </row>
    <row r="18" spans="1:11" ht="15" thickBot="1">
      <c r="A18" s="232" t="s">
        <v>313</v>
      </c>
      <c r="B18" s="224">
        <f>SUM(B16:B17)</f>
        <v>228</v>
      </c>
      <c r="C18" s="216">
        <f>SUM(C16:C17)</f>
        <v>21660</v>
      </c>
      <c r="D18" s="233">
        <f>SUM(D16:D17)</f>
        <v>3192</v>
      </c>
      <c r="E18" s="233">
        <f>SUM(E16:E17)</f>
        <v>24852</v>
      </c>
      <c r="F18" s="234">
        <f>SUM(F16:F17)</f>
        <v>298224</v>
      </c>
    </row>
    <row r="19" spans="1:11" ht="29">
      <c r="A19" s="235"/>
      <c r="C19" s="236"/>
      <c r="D19" s="236"/>
      <c r="F19" s="237"/>
      <c r="H19" s="238" t="s">
        <v>314</v>
      </c>
      <c r="I19" s="239" t="s">
        <v>315</v>
      </c>
      <c r="J19" s="240" t="s">
        <v>316</v>
      </c>
    </row>
    <row r="20" spans="1:11">
      <c r="A20" s="235" t="s">
        <v>317</v>
      </c>
      <c r="B20">
        <v>250</v>
      </c>
      <c r="C20" s="236">
        <f>H11*B20</f>
        <v>12500</v>
      </c>
      <c r="D20" s="236">
        <f>I11*B20</f>
        <v>3500</v>
      </c>
      <c r="E20" s="236">
        <f>SUM(C20:D20)</f>
        <v>16000</v>
      </c>
      <c r="F20" s="228">
        <f>E20*12</f>
        <v>192000</v>
      </c>
      <c r="H20" s="241">
        <v>191238</v>
      </c>
      <c r="I20" s="242">
        <f>H20/12</f>
        <v>15936.5</v>
      </c>
      <c r="J20" s="243">
        <f>E20</f>
        <v>16000</v>
      </c>
      <c r="K20" t="s">
        <v>318</v>
      </c>
    </row>
    <row r="21" spans="1:11">
      <c r="A21" s="235" t="s">
        <v>319</v>
      </c>
      <c r="B21">
        <v>44</v>
      </c>
      <c r="C21" s="236">
        <f>H11*B21</f>
        <v>2200</v>
      </c>
      <c r="D21" s="236">
        <f>I11*B21</f>
        <v>616</v>
      </c>
      <c r="E21" s="236">
        <f>SUM(C21:D21)</f>
        <v>2816</v>
      </c>
      <c r="F21" s="228">
        <f t="shared" ref="F21:F23" si="1">E21*12</f>
        <v>33792</v>
      </c>
      <c r="H21" s="241">
        <v>33139</v>
      </c>
      <c r="I21" s="242">
        <f t="shared" ref="I21:I23" si="2">H21/12</f>
        <v>2761.5833333333335</v>
      </c>
      <c r="J21" s="243">
        <f t="shared" ref="J21:J23" si="3">E21</f>
        <v>2816</v>
      </c>
      <c r="K21" t="s">
        <v>320</v>
      </c>
    </row>
    <row r="22" spans="1:11">
      <c r="A22" s="235" t="s">
        <v>321</v>
      </c>
      <c r="B22">
        <v>131</v>
      </c>
      <c r="C22" s="236">
        <f>H11*B22</f>
        <v>6550</v>
      </c>
      <c r="D22" s="236">
        <f>I11*B22</f>
        <v>1834</v>
      </c>
      <c r="E22" s="236">
        <f>SUM(C22:D22)</f>
        <v>8384</v>
      </c>
      <c r="F22" s="228">
        <f t="shared" si="1"/>
        <v>100608</v>
      </c>
      <c r="H22" s="241">
        <v>97932</v>
      </c>
      <c r="I22" s="242">
        <f t="shared" si="2"/>
        <v>8161</v>
      </c>
      <c r="J22" s="243">
        <f t="shared" si="3"/>
        <v>8384</v>
      </c>
      <c r="K22" t="s">
        <v>322</v>
      </c>
    </row>
    <row r="23" spans="1:11">
      <c r="A23" s="244" t="s">
        <v>323</v>
      </c>
      <c r="B23" s="230">
        <v>131</v>
      </c>
      <c r="C23" s="231">
        <f>H11*B23</f>
        <v>6550</v>
      </c>
      <c r="D23" s="231">
        <f>I11*B23</f>
        <v>1834</v>
      </c>
      <c r="E23" s="231">
        <f>SUM(C23:D23)</f>
        <v>8384</v>
      </c>
      <c r="F23" s="228">
        <f t="shared" si="1"/>
        <v>100608</v>
      </c>
      <c r="H23" s="241">
        <v>100599</v>
      </c>
      <c r="I23" s="242">
        <f t="shared" si="2"/>
        <v>8383.25</v>
      </c>
      <c r="J23" s="243">
        <f t="shared" si="3"/>
        <v>8384</v>
      </c>
      <c r="K23" t="s">
        <v>324</v>
      </c>
    </row>
    <row r="24" spans="1:11" ht="15" thickBot="1">
      <c r="A24" s="245" t="s">
        <v>325</v>
      </c>
      <c r="B24" s="224">
        <f>SUM(B20:B23)</f>
        <v>556</v>
      </c>
      <c r="C24" s="233">
        <f>SUM(C20:C23)</f>
        <v>27800</v>
      </c>
      <c r="D24" s="233">
        <f>SUM(D20:D23)</f>
        <v>7784</v>
      </c>
      <c r="E24" s="233">
        <f>SUM(E20:E23)</f>
        <v>35584</v>
      </c>
      <c r="F24" s="234">
        <f>SUM(F20:F23)</f>
        <v>427008</v>
      </c>
      <c r="H24" s="246">
        <f>SUM(H20:H23)</f>
        <v>422908</v>
      </c>
      <c r="I24" s="247">
        <f>SUM(I20:I23)</f>
        <v>35242.333333333328</v>
      </c>
      <c r="J24" s="248">
        <f>SUM(J20:J23)</f>
        <v>35584</v>
      </c>
    </row>
    <row r="25" spans="1:11">
      <c r="A25" s="235"/>
      <c r="C25" s="236"/>
      <c r="D25" s="236"/>
      <c r="F25" s="237"/>
      <c r="I25" t="s">
        <v>230</v>
      </c>
    </row>
    <row r="26" spans="1:11">
      <c r="A26" s="249" t="s">
        <v>326</v>
      </c>
      <c r="B26" s="250">
        <v>65</v>
      </c>
      <c r="C26" s="231">
        <f>H11*B26</f>
        <v>3250</v>
      </c>
      <c r="D26" s="231">
        <f>I11*B26</f>
        <v>910</v>
      </c>
      <c r="E26" s="231">
        <f>SUM(C26:D26)</f>
        <v>4160</v>
      </c>
      <c r="F26" s="234">
        <f>E26*12</f>
        <v>49920</v>
      </c>
    </row>
    <row r="27" spans="1:11" ht="15" thickBot="1">
      <c r="A27" s="251" t="s">
        <v>327</v>
      </c>
      <c r="B27" s="252">
        <f>B26+B24+B18</f>
        <v>849</v>
      </c>
      <c r="C27" s="253">
        <f>C18+C24+C26</f>
        <v>52710</v>
      </c>
      <c r="D27" s="253">
        <f>D18+D24+D26</f>
        <v>11886</v>
      </c>
      <c r="E27" s="253">
        <f>E18+E24+E26</f>
        <v>64596</v>
      </c>
      <c r="F27" s="254">
        <f>F24+F18+F26</f>
        <v>775152</v>
      </c>
      <c r="G27" s="236"/>
    </row>
    <row r="28" spans="1:11">
      <c r="G28" s="236"/>
    </row>
    <row r="29" spans="1:11">
      <c r="J29" s="236"/>
      <c r="K29" s="236"/>
    </row>
    <row r="30" spans="1:11">
      <c r="A30" t="s">
        <v>328</v>
      </c>
    </row>
  </sheetData>
  <mergeCells count="7">
    <mergeCell ref="A11:C11"/>
    <mergeCell ref="H2:I2"/>
    <mergeCell ref="A3:C3"/>
    <mergeCell ref="A4:C4"/>
    <mergeCell ref="A5:C5"/>
    <mergeCell ref="A9:C9"/>
    <mergeCell ref="A10:C10"/>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Proposed Budget Detail</vt:lpstr>
      <vt:lpstr>Budget Comparison</vt:lpstr>
      <vt:lpstr>Dues Calculation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Natisha Pratt</dc:creator>
  <cp:lastModifiedBy>Natisha Pratt</cp:lastModifiedBy>
  <dcterms:created xsi:type="dcterms:W3CDTF">2025-11-26T00:44:46Z</dcterms:created>
  <dcterms:modified xsi:type="dcterms:W3CDTF">2025-11-26T04:43:28Z</dcterms:modified>
</cp:coreProperties>
</file>